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26" i="95" l="1"/>
  <c r="C18" i="95"/>
  <c r="C8" i="95"/>
  <c r="C38" i="95" l="1"/>
  <c r="D6" i="86"/>
  <c r="D13" i="86" s="1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<sst xmlns="http://schemas.openxmlformats.org/spreadsheetml/2006/main" count="723" uniqueCount="515">
  <si>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</si>
  <si>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</si>
  <si>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</si>
  <si>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</si>
  <si>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</si>
  <si>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</si>
  <si>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</si>
  <si>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</si>
  <si>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</si>
  <si>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</si>
  <si>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</si>
  <si>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</si>
  <si>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</si>
  <si>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</si>
  <si>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</si>
  <si>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</si>
  <si>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</si>
  <si>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</si>
  <si>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</si>
  <si>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</si>
  <si>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</si>
  <si>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</si>
  <si>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</si>
  <si>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</si>
  <si>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</si>
  <si>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</si>
  <si>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</si>
  <si>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</si>
  <si>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</si>
  <si>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</si>
  <si>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</si>
  <si>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</si>
  <si>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</si>
  <si>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</si>
  <si>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</si>
  <si>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</si>
  <si>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</si>
  <si>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</si>
  <si>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</si>
  <si>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</si>
  <si>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</si>
  <si>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</si>
  <si>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</si>
  <si>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</si>
  <si>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</si>
  <si>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</si>
  <si>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</si>
  <si>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</si>
  <si>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</si>
  <si>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</si>
  <si>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</si>
  <si>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</si>
  <si>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</si>
  <si>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</si>
  <si>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</si>
  <si>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</si>
  <si>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</si>
  <si>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</si>
  <si>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</si>
  <si>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</si>
  <si>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</si>
  <si>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</si>
  <si>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</si>
  <si>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</si>
  <si>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</si>
  <si>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</si>
  <si>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</si>
  <si>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</si>
  <si>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</si>
  <si>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</si>
  <si>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</si>
  <si>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</si>
  <si>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</si>
  <si>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</si>
  <si>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</si>
  <si>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</si>
  <si>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</si>
  <si>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</si>
  <si>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</si>
  <si>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</si>
  <si>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</si>
  <si>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</si>
  <si>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</si>
  <si>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</si>
  <si>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</si>
  <si>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</si>
  <si>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</si>
  <si>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</si>
  <si>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</si>
  <si>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</si>
  <si>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</si>
  <si>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</si>
  <si>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</si>
  <si>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</si>
  <si>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</si>
  <si>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</si>
  <si>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</si>
  <si>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</si>
  <si>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</si>
  <si>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</si>
  <si>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</si>
  <si>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</si>
  <si>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</si>
  <si>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</si>
  <si>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</si>
  <si>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</si>
  <si>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</si>
  <si>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</si>
  <si>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</si>
  <si>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</si>
  <si>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</si>
  <si>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</si>
  <si>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</si>
  <si>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</si>
  <si>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</si>
  <si>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</si>
  <si>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</si>
  <si>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</si>
  <si>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</si>
  <si>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</si>
  <si>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</si>
  <si>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</si>
  <si>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</si>
  <si>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</si>
  <si>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</si>
  <si>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</si>
  <si>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</si>
  <si>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</si>
  <si>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</si>
  <si>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</si>
  <si>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</si>
  <si>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</si>
  <si>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</si>
  <si>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</si>
  <si>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</si>
  <si>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</si>
  <si>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</si>
  <si>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</si>
  <si>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</si>
  <si>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</si>
  <si>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</si>
  <si>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</si>
  <si>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</si>
  <si>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</si>
  <si>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</si>
  <si>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</si>
  <si>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</si>
  <si>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</si>
  <si>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</si>
  <si>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</si>
  <si>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</si>
  <si>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</si>
  <si>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</si>
  <si>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</si>
  <si>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</si>
  <si>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</si>
  <si>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</si>
  <si>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</si>
  <si>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</si>
  <si>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</si>
  <si>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</si>
  <si>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</si>
  <si>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</si>
  <si>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</si>
  <si>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</si>
  <si>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</si>
  <si>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</si>
  <si>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</si>
  <si>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</si>
  <si>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</si>
  <si>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</si>
  <si>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</si>
  <si>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</si>
  <si>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</si>
  <si>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</si>
  <si>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</si>
  <si>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</si>
  <si>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</si>
  <si>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</si>
  <si>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</si>
  <si>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</si>
  <si>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</si>
  <si>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</si>
  <si>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</si>
  <si>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</si>
  <si>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</si>
  <si>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</si>
  <si>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</si>
  <si>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</si>
  <si>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</si>
  <si>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</si>
  <si>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</si>
  <si>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</si>
  <si>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</si>
  <si>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</si>
  <si>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</si>
  <si>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</si>
  <si>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</si>
  <si>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</si>
  <si>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</si>
  <si>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</si>
  <si>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</si>
  <si>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</si>
  <si>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</si>
  <si>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</si>
  <si>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</si>
  <si>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</si>
  <si>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</si>
  <si>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</si>
  <si>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</si>
  <si>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</si>
  <si>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</si>
  <si>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</si>
  <si>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</si>
  <si>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</si>
  <si>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</si>
  <si>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</si>
  <si>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</si>
  <si>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</si>
  <si>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</si>
  <si>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</si>
  <si>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</si>
  <si>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</si>
  <si>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</si>
  <si>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</si>
  <si>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</si>
  <si>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</si>
  <si>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</si>
  <si>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</si>
  <si>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</si>
  <si>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</si>
  <si>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</si>
  <si>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</si>
  <si>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</si>
  <si>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</si>
  <si>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</si>
  <si>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</si>
  <si>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</si>
  <si>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</si>
  <si>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</si>
  <si>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</si>
  <si>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</si>
  <si>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</si>
  <si>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</si>
  <si>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</si>
  <si>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</si>
  <si>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</si>
  <si>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</si>
  <si>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</si>
  <si>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</si>
  <si>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</si>
  <si>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</si>
  <si>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</si>
  <si>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</si>
  <si>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</si>
  <si>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</si>
  <si>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</si>
  <si>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</si>
  <si>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</si>
  <si>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</si>
  <si>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</si>
  <si>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</si>
  <si>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</si>
  <si>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</si>
  <si>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</si>
  <si>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</si>
  <si>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</si>
  <si>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</si>
  <si>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</si>
  <si>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</si>
  <si>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</si>
  <si>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</si>
  <si>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</si>
  <si>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</si>
  <si>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</si>
  <si>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</si>
  <si>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</si>
  <si>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</si>
  <si>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</si>
  <si>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</si>
  <si>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</si>
  <si>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</si>
  <si>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</si>
  <si>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</si>
  <si>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</si>
  <si>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</si>
  <si>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</si>
  <si>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</si>
  <si>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</si>
  <si>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</si>
  <si>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</si>
  <si>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</si>
  <si>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</si>
  <si>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</si>
  <si>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</si>
  <si>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</si>
  <si>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</si>
  <si>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</si>
  <si>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</si>
  <si>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</si>
  <si>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</si>
  <si>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</si>
  <si>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</si>
  <si>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</si>
  <si>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</si>
  <si>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</si>
  <si>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</si>
  <si>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</si>
  <si>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</si>
  <si>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</si>
  <si>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</si>
  <si>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</si>
  <si>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</si>
  <si>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</si>
  <si>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</si>
  <si>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</si>
  <si>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</si>
  <si>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</si>
  <si>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</si>
  <si>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</si>
  <si>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</si>
  <si>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</si>
  <si>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</si>
  <si>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</si>
  <si>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</si>
  <si>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</si>
  <si>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</si>
  <si>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</si>
  <si>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</si>
  <si>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</si>
  <si>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</si>
  <si>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</si>
  <si>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</si>
  <si>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</si>
  <si>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</si>
  <si>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</si>
  <si>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</si>
  <si>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</si>
  <si>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</si>
  <si>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</si>
  <si>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</si>
  <si>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</si>
  <si>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</si>
  <si>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</si>
  <si>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</si>
  <si>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</si>
  <si>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</si>
  <si>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</si>
  <si>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</si>
  <si>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</si>
  <si>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</si>
  <si>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</si>
  <si>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</si>
  <si>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</si>
  <si>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</si>
  <si>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</si>
  <si>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</si>
  <si>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</si>
  <si>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</si>
  <si>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</si>
  <si>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</si>
  <si>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</si>
  <si>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</si>
  <si>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</si>
  <si>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</si>
  <si>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</si>
  <si>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</si>
  <si>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</si>
  <si>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</si>
  <si>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</si>
  <si>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</si>
  <si>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</si>
  <si>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</si>
  <si>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</si>
  <si>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</si>
  <si>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</si>
  <si>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</si>
  <si>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</si>
  <si>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</si>
  <si>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</si>
  <si>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</si>
  <si>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</si>
  <si>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</si>
  <si>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</si>
  <si>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</si>
  <si>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</si>
  <si>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</si>
  <si>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</si>
  <si>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</si>
  <si>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</si>
  <si>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</si>
  <si>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</si>
  <si>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</si>
  <si>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</si>
  <si>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</si>
  <si>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</si>
  <si>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</si>
  <si>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</si>
  <si>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</si>
  <si>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</si>
  <si>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</si>
  <si>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</si>
  <si>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</si>
  <si>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</si>
  <si>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</si>
  <si>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</si>
  <si>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</si>
  <si>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</si>
  <si>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</si>
  <si>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</si>
  <si>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</si>
  <si>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</si>
  <si>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</si>
  <si>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</si>
  <si>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</si>
  <si>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</si>
  <si>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</si>
  <si>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</si>
  <si>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</si>
  <si>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</si>
  <si>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</si>
  <si>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</si>
  <si>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</si>
  <si>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</si>
  <si>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</si>
  <si>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</si>
  <si>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</si>
  <si>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</si>
  <si>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</si>
  <si>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</si>
  <si>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</si>
  <si>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</si>
  <si>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</si>
  <si>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</si>
  <si>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</si>
  <si>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</si>
  <si>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</si>
  <si>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</si>
  <si>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</si>
  <si>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</si>
  <si>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</si>
  <si>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</si>
  <si>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</si>
  <si>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</si>
  <si>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</si>
  <si>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</si>
  <si>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</si>
  <si>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</si>
  <si>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</si>
  <si>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</si>
  <si>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</si>
  <si>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</si>
  <si>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</si>
  <si>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</si>
  <si>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</si>
  <si>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</si>
  <si>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</si>
  <si>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</si>
  <si>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</si>
  <si>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</si>
  <si>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</si>
  <si>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</si>
  <si>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</si>
  <si>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</si>
  <si>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</si>
  <si>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</si>
  <si>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</si>
  <si>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</si>
  <si>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</si>
  <si>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</si>
  <si>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</si>
  <si>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</si>
  <si>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</si>
  <si>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</si>
  <si>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</si>
  <si>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</si>
  <si>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</si>
  <si>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</si>
  <si>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</si>
  <si>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</si>
  <si>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</si>
  <si>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</si>
  <si>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</si>
  <si>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</si>
  <si>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</si>
  <si>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</si>
  <si>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</si>
  <si>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</si>
  <si>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</si>
  <si>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</si>
  <si>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</si>
  <si>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</si>
  <si>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</si>
  <si>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</si>
  <si>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</si>
  <si>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</si>
  <si>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</si>
  <si>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</si>
  <si>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</si>
  <si>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</si>
  <si>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</si>
  <si>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</si>
  <si>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</si>
  <si>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</si>
  <si>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</si>
  <si>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</si>
  <si>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</si>
  <si>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</si>
  <si>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</si>
  <si>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</si>
  <si>
    <t>3 Q 2019</t>
  </si>
  <si>
    <t>3Q 2019</t>
  </si>
  <si>
    <t>Evgenia Shaimerdeni-Member of the Supervisory Board</t>
  </si>
  <si>
    <t>4 Q 2019</t>
  </si>
  <si>
    <t>4Q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</si>
</sst>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35" sqref="B3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492</v>
      </c>
    </row>
    <row r="3" spans="1:3">
      <c r="A3" s="259">
        <v>2</v>
      </c>
      <c r="B3" s="418" t="s">
        <v>349</v>
      </c>
      <c r="C3" s="115" t="s">
        <v>493</v>
      </c>
    </row>
    <row r="4" spans="1:3">
      <c r="A4" s="259">
        <v>3</v>
      </c>
      <c r="B4" s="419" t="s">
        <v>354</v>
      </c>
      <c r="C4" s="115" t="s">
        <v>494</v>
      </c>
    </row>
    <row r="5" spans="1:3">
      <c r="A5" s="260">
        <v>4</v>
      </c>
      <c r="B5" s="420" t="s">
        <v>350</v>
      </c>
      <c r="C5" s="496" t="s">
        <v>491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C104857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43830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108027152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1595832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30431320</v>
      </c>
    </row>
    <row r="12" spans="1:3" s="96" customFormat="1">
      <c r="A12" s="128">
        <v>7</v>
      </c>
      <c r="B12" s="129" t="s">
        <v>245</v>
      </c>
      <c r="C12" s="135">
        <f>SUM(C13:C27)</f>
        <v>5166869</v>
      </c>
    </row>
    <row r="13" spans="1:3" s="96" customFormat="1">
      <c r="A13" s="128">
        <v>8</v>
      </c>
      <c r="B13" s="136" t="s">
        <v>244</v>
      </c>
      <c r="C13" s="137">
        <v>1595832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3571037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102860283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17493108.341049999</v>
      </c>
    </row>
    <row r="44" spans="1:3" s="96" customFormat="1">
      <c r="A44" s="144">
        <v>37</v>
      </c>
      <c r="B44" s="133" t="s">
        <v>218</v>
      </c>
      <c r="C44" s="137">
        <v>11470800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6022308.341049999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17493108.341049999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L42" sqref="L42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43830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23951655.202858575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31935540.270478096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42580720.360637464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13306475.112699209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2.4382322432495877E-2</v>
      </c>
      <c r="D15" s="461">
        <f>C15*'5. RWA '!$C$13</f>
        <v>12977710.66551256</v>
      </c>
    </row>
    <row r="16" spans="1:4" s="401" customFormat="1">
      <c r="A16" s="396">
        <v>3.2</v>
      </c>
      <c r="B16" s="459" t="s">
        <v>431</v>
      </c>
      <c r="C16" s="464">
        <v>3.2618863701135759E-2</v>
      </c>
      <c r="D16" s="461">
        <f>C16*'5. RWA '!$C$13</f>
        <v>17361683.921747621</v>
      </c>
    </row>
    <row r="17" spans="1:6" s="400" customFormat="1">
      <c r="A17" s="396">
        <v>3.3</v>
      </c>
      <c r="B17" s="459" t="s">
        <v>432</v>
      </c>
      <c r="C17" s="464">
        <v>7.308644081414703E-2</v>
      </c>
      <c r="D17" s="461">
        <f>C17*'5. RWA '!$C$13</f>
        <v>38900916.230768442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9.4382322432495891E-2</v>
      </c>
      <c r="D19" s="461">
        <f>C19*'5. RWA '!$C$13</f>
        <v>50235840.981070347</v>
      </c>
    </row>
    <row r="20" spans="1:6" s="400" customFormat="1">
      <c r="A20" s="397">
        <v>5</v>
      </c>
      <c r="B20" s="459" t="s">
        <v>142</v>
      </c>
      <c r="C20" s="464">
        <f>C8+C11+C12+C13+C16</f>
        <v>0.11761886370113575</v>
      </c>
      <c r="D20" s="461">
        <f>C20*'5. RWA '!$C$13</f>
        <v>62603699.30492492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0.17808644081414704</v>
      </c>
      <c r="D21" s="473">
        <f>C21*'5. RWA '!$C$13</f>
        <v>94788111.704105124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J38" sqref="J3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43830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7001168</v>
      </c>
      <c r="D6" s="158"/>
      <c r="E6" s="159"/>
    </row>
    <row r="7" spans="1:6">
      <c r="A7" s="117">
        <v>2</v>
      </c>
      <c r="B7" s="160" t="s">
        <v>37</v>
      </c>
      <c r="C7" s="161">
        <v>38774332</v>
      </c>
      <c r="D7" s="162"/>
      <c r="E7" s="159"/>
    </row>
    <row r="8" spans="1:6">
      <c r="A8" s="117">
        <v>3</v>
      </c>
      <c r="B8" s="160" t="s">
        <v>38</v>
      </c>
      <c r="C8" s="161">
        <v>23363443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13633029</v>
      </c>
      <c r="D10" s="162"/>
      <c r="E10" s="159"/>
    </row>
    <row r="11" spans="1:6">
      <c r="A11" s="117">
        <v>6.1</v>
      </c>
      <c r="B11" s="283" t="s">
        <v>41</v>
      </c>
      <c r="C11" s="163">
        <v>425998929</v>
      </c>
      <c r="D11" s="164"/>
      <c r="E11" s="165"/>
    </row>
    <row r="12" spans="1:6">
      <c r="A12" s="117">
        <v>6.2</v>
      </c>
      <c r="B12" s="284" t="s">
        <v>42</v>
      </c>
      <c r="C12" s="163">
        <v>-22655158</v>
      </c>
      <c r="D12" s="164"/>
      <c r="E12" s="165"/>
    </row>
    <row r="13" spans="1:6">
      <c r="A13" s="499" t="s">
        <v>495</v>
      </c>
      <c r="B13" s="284" t="s">
        <v>509</v>
      </c>
      <c r="C13" s="163">
        <v>6022308.341049999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403343771</v>
      </c>
      <c r="D14" s="164"/>
      <c r="E14" s="159"/>
    </row>
    <row r="15" spans="1:6">
      <c r="A15" s="117">
        <v>7</v>
      </c>
      <c r="B15" s="160" t="s">
        <v>44</v>
      </c>
      <c r="C15" s="161">
        <v>2452738</v>
      </c>
      <c r="D15" s="162"/>
      <c r="E15" s="159"/>
    </row>
    <row r="16" spans="1:6">
      <c r="A16" s="117">
        <v>8</v>
      </c>
      <c r="B16" s="311" t="s">
        <v>206</v>
      </c>
      <c r="C16" s="161">
        <v>477491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19200419</v>
      </c>
      <c r="D21" s="162"/>
      <c r="E21" s="159"/>
    </row>
    <row r="22" spans="1:5">
      <c r="A22" s="117">
        <v>10.1</v>
      </c>
      <c r="B22" s="167" t="s">
        <v>92</v>
      </c>
      <c r="C22" s="161">
        <v>3571037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4995126.9249999523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513295517.92499995</v>
      </c>
      <c r="D24" s="174"/>
      <c r="E24" s="175"/>
    </row>
    <row r="25" spans="1:5">
      <c r="A25" s="117">
        <v>13</v>
      </c>
      <c r="B25" s="160" t="s">
        <v>50</v>
      </c>
      <c r="C25" s="176">
        <v>92707575</v>
      </c>
      <c r="D25" s="177"/>
      <c r="E25" s="159"/>
    </row>
    <row r="26" spans="1:5">
      <c r="A26" s="117">
        <v>14</v>
      </c>
      <c r="B26" s="160" t="s">
        <v>51</v>
      </c>
      <c r="C26" s="161">
        <v>65159110.200000033</v>
      </c>
      <c r="D26" s="162"/>
      <c r="E26" s="159"/>
    </row>
    <row r="27" spans="1:5">
      <c r="A27" s="117">
        <v>15</v>
      </c>
      <c r="B27" s="160" t="s">
        <v>52</v>
      </c>
      <c r="C27" s="161">
        <v>8111100.7800000012</v>
      </c>
      <c r="D27" s="162"/>
      <c r="E27" s="159"/>
    </row>
    <row r="28" spans="1:5">
      <c r="A28" s="117">
        <v>16</v>
      </c>
      <c r="B28" s="160" t="s">
        <v>53</v>
      </c>
      <c r="C28" s="161">
        <v>36073832.25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164892750</v>
      </c>
      <c r="D30" s="162"/>
      <c r="E30" s="159"/>
    </row>
    <row r="31" spans="1:5">
      <c r="A31" s="117">
        <v>19</v>
      </c>
      <c r="B31" s="160" t="s">
        <v>56</v>
      </c>
      <c r="C31" s="161">
        <v>4109350</v>
      </c>
      <c r="D31" s="162"/>
      <c r="E31" s="159"/>
    </row>
    <row r="32" spans="1:5">
      <c r="A32" s="117">
        <v>20</v>
      </c>
      <c r="B32" s="160" t="s">
        <v>57</v>
      </c>
      <c r="C32" s="161">
        <v>5537647.6950000003</v>
      </c>
      <c r="D32" s="162"/>
      <c r="E32" s="159"/>
    </row>
    <row r="33" spans="1:5">
      <c r="A33" s="117">
        <v>20.100000000000001</v>
      </c>
      <c r="B33" s="169" t="s">
        <v>508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28677000</v>
      </c>
      <c r="D34" s="171"/>
      <c r="E34" s="159"/>
    </row>
    <row r="35" spans="1:5">
      <c r="A35" s="117">
        <v>21.1</v>
      </c>
      <c r="B35" s="178" t="s">
        <v>93</v>
      </c>
      <c r="C35" s="179">
        <v>11470800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405268365.92500001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30431319.999999993</v>
      </c>
      <c r="D42" s="162"/>
      <c r="E42" s="159"/>
    </row>
    <row r="43" spans="1:5">
      <c r="A43" s="117">
        <v>29</v>
      </c>
      <c r="B43" s="169" t="s">
        <v>67</v>
      </c>
      <c r="C43" s="161">
        <v>1595832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108027152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O52" sqref="O5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43830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18387261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34020100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34020100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18592330</v>
      </c>
      <c r="F13" s="186"/>
      <c r="G13" s="186"/>
      <c r="H13" s="186"/>
      <c r="I13" s="186">
        <v>4739708.0999999996</v>
      </c>
      <c r="J13" s="186"/>
      <c r="K13" s="186"/>
      <c r="L13" s="186"/>
      <c r="M13" s="186">
        <v>31404.9</v>
      </c>
      <c r="N13" s="186"/>
      <c r="O13" s="186"/>
      <c r="P13" s="186"/>
      <c r="Q13" s="186"/>
      <c r="R13" s="186"/>
      <c r="S13" s="336">
        <f t="shared" si="0"/>
        <v>6119724.9500000002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301398362.58999997</v>
      </c>
      <c r="N14" s="186">
        <v>9659834.4610000011</v>
      </c>
      <c r="O14" s="186"/>
      <c r="P14" s="186"/>
      <c r="Q14" s="186"/>
      <c r="R14" s="186"/>
      <c r="S14" s="336">
        <f t="shared" si="0"/>
        <v>311058197.051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16000631.263000002</v>
      </c>
      <c r="N17" s="186">
        <v>523.94500000000005</v>
      </c>
      <c r="O17" s="186"/>
      <c r="P17" s="186"/>
      <c r="Q17" s="186"/>
      <c r="R17" s="186"/>
      <c r="S17" s="336">
        <f t="shared" si="0"/>
        <v>16001155.208000002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19043908.930000003</v>
      </c>
      <c r="N18" s="186">
        <v>83690.258999999991</v>
      </c>
      <c r="O18" s="186">
        <v>674330.96999999986</v>
      </c>
      <c r="P18" s="186"/>
      <c r="Q18" s="186"/>
      <c r="R18" s="186"/>
      <c r="S18" s="336">
        <f t="shared" si="0"/>
        <v>20139095.644000001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7001168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97076208.701999962</v>
      </c>
      <c r="N21" s="186">
        <v>486596.62399999937</v>
      </c>
      <c r="O21" s="186"/>
      <c r="P21" s="186"/>
      <c r="Q21" s="186"/>
      <c r="R21" s="186"/>
      <c r="S21" s="336">
        <f t="shared" si="0"/>
        <v>97562805.32599996</v>
      </c>
    </row>
    <row r="22" spans="1:19" ht="13.5" thickBot="1">
      <c r="A22" s="188"/>
      <c r="B22" s="189" t="s">
        <v>111</v>
      </c>
      <c r="C22" s="190">
        <f>SUM(C8:C21)</f>
        <v>25388429</v>
      </c>
      <c r="D22" s="190">
        <f t="shared" ref="D22:J22" si="1">SUM(D8:D21)</f>
        <v>0</v>
      </c>
      <c r="E22" s="190">
        <f t="shared" si="1"/>
        <v>18592330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4739708.0999999996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467570616.38499993</v>
      </c>
      <c r="N22" s="190">
        <f t="shared" si="2"/>
        <v>10230645.289000001</v>
      </c>
      <c r="O22" s="190">
        <f t="shared" si="2"/>
        <v>674330.96999999986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484901078.17899996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T20" sqref="T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43830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2175558.1469999999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1611657.2599999998</v>
      </c>
      <c r="U13" s="323">
        <v>563900.8870000001</v>
      </c>
      <c r="V13" s="201">
        <f t="shared" si="0"/>
        <v>2175558.1469999999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1295265.9279999998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1295265.9279999998</v>
      </c>
      <c r="U20" s="323"/>
      <c r="V20" s="201">
        <f t="shared" si="0"/>
        <v>1295265.9279999998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3470824.0749999997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2906923.1879999996</v>
      </c>
      <c r="U21" s="204">
        <f t="shared" ref="U21" si="2">SUM(U7:U20)</f>
        <v>563900.8870000001</v>
      </c>
      <c r="V21" s="205">
        <f t="shared" si="1"/>
        <v>3470824.0749999997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43830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52407361</v>
      </c>
      <c r="D8" s="330"/>
      <c r="E8" s="329"/>
      <c r="F8" s="329">
        <v>34020100</v>
      </c>
      <c r="G8" s="331">
        <v>34020100</v>
      </c>
      <c r="H8" s="333">
        <f>G8/(C8+E8)</f>
        <v>0.64914735928031175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23363443</v>
      </c>
      <c r="D13" s="330"/>
      <c r="E13" s="329"/>
      <c r="F13" s="329">
        <v>6119724.9500000002</v>
      </c>
      <c r="G13" s="331">
        <v>6119724.9500000002</v>
      </c>
      <c r="H13" s="333">
        <f t="shared" ref="H13:H21" si="0">G13/(C13+E13)</f>
        <v>0.26193592057472009</v>
      </c>
    </row>
    <row r="14" spans="1:9">
      <c r="A14" s="209">
        <v>7</v>
      </c>
      <c r="B14" s="1" t="s">
        <v>103</v>
      </c>
      <c r="C14" s="329">
        <v>301398362.58999997</v>
      </c>
      <c r="D14" s="330">
        <v>37755544.100000001</v>
      </c>
      <c r="E14" s="329">
        <v>9659834.4610000011</v>
      </c>
      <c r="F14" s="329">
        <v>311058197.051</v>
      </c>
      <c r="G14" s="331">
        <v>308882638.90399998</v>
      </c>
      <c r="H14" s="333">
        <f t="shared" si="0"/>
        <v>0.99300594497227368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16000631.263000002</v>
      </c>
      <c r="D17" s="330">
        <v>1047.8900000000001</v>
      </c>
      <c r="E17" s="329">
        <v>523.94500000000005</v>
      </c>
      <c r="F17" s="329">
        <v>16001155.208000002</v>
      </c>
      <c r="G17" s="331">
        <v>16001155.208000002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19718239.900000002</v>
      </c>
      <c r="D18" s="330">
        <v>242745.22</v>
      </c>
      <c r="E18" s="329">
        <v>83690.258999999991</v>
      </c>
      <c r="F18" s="329">
        <v>20139095.644000001</v>
      </c>
      <c r="G18" s="331">
        <v>20139095.644000001</v>
      </c>
      <c r="H18" s="333">
        <f t="shared" si="0"/>
        <v>1.017026900018974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104077376.70199996</v>
      </c>
      <c r="D21" s="330">
        <v>1392583.7499999986</v>
      </c>
      <c r="E21" s="329">
        <v>486596.62399999937</v>
      </c>
      <c r="F21" s="329">
        <v>97562805.32599996</v>
      </c>
      <c r="G21" s="331">
        <v>96267539.397999957</v>
      </c>
      <c r="H21" s="333">
        <f t="shared" si="0"/>
        <v>0.92065686044528794</v>
      </c>
    </row>
    <row r="22" spans="1:8" ht="13.5" thickBot="1">
      <c r="A22" s="212"/>
      <c r="B22" s="213" t="s">
        <v>111</v>
      </c>
      <c r="C22" s="332">
        <f>SUM(C8:C21)</f>
        <v>516965414.45499992</v>
      </c>
      <c r="D22" s="332">
        <f>SUM(D8:D21)</f>
        <v>39391920.960000001</v>
      </c>
      <c r="E22" s="332">
        <f>SUM(E8:E21)</f>
        <v>10230645.289000001</v>
      </c>
      <c r="F22" s="332">
        <f>SUM(F8:F21)</f>
        <v>484901078.17899996</v>
      </c>
      <c r="G22" s="332">
        <f>SUM(G8:G21)</f>
        <v>481430254.10399991</v>
      </c>
      <c r="H22" s="334">
        <f>G22/(C22+E22)</f>
        <v>0.91319015991465624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L31" sqref="L31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43830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53019295.849162214</v>
      </c>
      <c r="G8" s="510">
        <v>51197117.033308074</v>
      </c>
      <c r="H8" s="510">
        <v>104216412.88247029</v>
      </c>
      <c r="I8" s="510">
        <v>22475481.248707667</v>
      </c>
      <c r="J8" s="510">
        <v>45412001.602550499</v>
      </c>
      <c r="K8" s="511">
        <v>67887482.851258174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5063921.2674242258</v>
      </c>
      <c r="D10" s="503">
        <v>27893179.286363542</v>
      </c>
      <c r="E10" s="503">
        <v>32957100.553787827</v>
      </c>
      <c r="F10" s="503">
        <v>26931707.974484857</v>
      </c>
      <c r="G10" s="503">
        <v>19945374.888882577</v>
      </c>
      <c r="H10" s="503">
        <v>46877082.863367438</v>
      </c>
      <c r="I10" s="503">
        <v>277047.30684848491</v>
      </c>
      <c r="J10" s="503">
        <v>1829905.161166667</v>
      </c>
      <c r="K10" s="504">
        <v>2106952.468015152</v>
      </c>
    </row>
    <row r="11" spans="1:11">
      <c r="A11" s="360">
        <v>3</v>
      </c>
      <c r="B11" s="361" t="s">
        <v>391</v>
      </c>
      <c r="C11" s="502">
        <v>47499034.38409093</v>
      </c>
      <c r="D11" s="503">
        <v>322438462.53590912</v>
      </c>
      <c r="E11" s="503">
        <v>369937496.92000002</v>
      </c>
      <c r="F11" s="503">
        <v>1049247.996268939</v>
      </c>
      <c r="G11" s="503">
        <v>7651118.938493182</v>
      </c>
      <c r="H11" s="503">
        <v>8700366.9347621202</v>
      </c>
      <c r="I11" s="503">
        <v>17833699.316924248</v>
      </c>
      <c r="J11" s="503">
        <v>21571966.845189393</v>
      </c>
      <c r="K11" s="504">
        <v>39405666.162113644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14881017.464696966</v>
      </c>
      <c r="D13" s="503">
        <v>23488390.479393933</v>
      </c>
      <c r="E13" s="503">
        <v>38369407.944090895</v>
      </c>
      <c r="F13" s="503">
        <v>4319313.6249315795</v>
      </c>
      <c r="G13" s="503">
        <v>9437207.5142078754</v>
      </c>
      <c r="H13" s="503">
        <v>13756521.139139455</v>
      </c>
      <c r="I13" s="503">
        <v>1172550.0486136363</v>
      </c>
      <c r="J13" s="503">
        <v>2254489.586333333</v>
      </c>
      <c r="K13" s="504">
        <v>3427039.6349469693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2039647.9012121207</v>
      </c>
      <c r="D15" s="503">
        <v>6439937.1639393941</v>
      </c>
      <c r="E15" s="503">
        <v>8479585.0651515145</v>
      </c>
      <c r="F15" s="503">
        <v>321320.85303030291</v>
      </c>
      <c r="G15" s="503">
        <v>1463567.1028787873</v>
      </c>
      <c r="H15" s="503">
        <v>1784887.9559090901</v>
      </c>
      <c r="I15" s="503">
        <v>321320.85303030291</v>
      </c>
      <c r="J15" s="503">
        <v>1463567.1028787873</v>
      </c>
      <c r="K15" s="504">
        <v>1784887.9559090901</v>
      </c>
    </row>
    <row r="16" spans="1:11">
      <c r="A16" s="360">
        <v>8</v>
      </c>
      <c r="B16" s="362" t="s">
        <v>393</v>
      </c>
      <c r="C16" s="502">
        <v>69483621.017424241</v>
      </c>
      <c r="D16" s="503">
        <v>380259969.46560615</v>
      </c>
      <c r="E16" s="503">
        <v>449743590.48303038</v>
      </c>
      <c r="F16" s="503">
        <v>32621590.448715676</v>
      </c>
      <c r="G16" s="503">
        <v>38497268.444462419</v>
      </c>
      <c r="H16" s="503">
        <v>71118858.89317809</v>
      </c>
      <c r="I16" s="503">
        <v>19604617.525416672</v>
      </c>
      <c r="J16" s="503">
        <v>27119928.695568178</v>
      </c>
      <c r="K16" s="504">
        <v>46724546.220984846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118613149.905</v>
      </c>
      <c r="D19" s="503">
        <v>263750463.98651516</v>
      </c>
      <c r="E19" s="503">
        <v>382363613.89151508</v>
      </c>
      <c r="F19" s="503">
        <v>3329127.2537121214</v>
      </c>
      <c r="G19" s="503">
        <v>2502705.7404545452</v>
      </c>
      <c r="H19" s="503">
        <v>5831832.9941666666</v>
      </c>
      <c r="I19" s="503">
        <v>33872941.854166672</v>
      </c>
      <c r="J19" s="503">
        <v>9582295.4127272721</v>
      </c>
      <c r="K19" s="504">
        <v>43455237.266893946</v>
      </c>
    </row>
    <row r="20" spans="1:11">
      <c r="A20" s="360">
        <v>11</v>
      </c>
      <c r="B20" s="361" t="s">
        <v>395</v>
      </c>
      <c r="C20" s="502">
        <v>1868407.6559090915</v>
      </c>
      <c r="D20" s="503">
        <v>4955027.3566666665</v>
      </c>
      <c r="E20" s="503">
        <v>6823435.0125757605</v>
      </c>
      <c r="F20" s="503">
        <v>1011.952272727276</v>
      </c>
      <c r="G20" s="503">
        <v>0</v>
      </c>
      <c r="H20" s="503">
        <v>1011.952272727276</v>
      </c>
      <c r="I20" s="503">
        <v>1011.952272727276</v>
      </c>
      <c r="J20" s="503">
        <v>0</v>
      </c>
      <c r="K20" s="504">
        <v>1011.952272727276</v>
      </c>
    </row>
    <row r="21" spans="1:11" ht="13.5" thickBot="1">
      <c r="A21" s="363">
        <v>12</v>
      </c>
      <c r="B21" s="364" t="s">
        <v>394</v>
      </c>
      <c r="C21" s="507">
        <v>120481557.56090911</v>
      </c>
      <c r="D21" s="508">
        <v>268705491.34318173</v>
      </c>
      <c r="E21" s="507">
        <v>389187048.90409088</v>
      </c>
      <c r="F21" s="508">
        <v>3330139.2059848486</v>
      </c>
      <c r="G21" s="508">
        <v>2502705.7404545452</v>
      </c>
      <c r="H21" s="508">
        <v>5832844.9464393938</v>
      </c>
      <c r="I21" s="508">
        <v>33873953.8064394</v>
      </c>
      <c r="J21" s="508">
        <v>9582295.4127272721</v>
      </c>
      <c r="K21" s="509">
        <v>43456249.219166674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53019295.849162214</v>
      </c>
      <c r="G23" s="514">
        <v>51197117.033308074</v>
      </c>
      <c r="H23" s="514">
        <v>104216412.88247029</v>
      </c>
      <c r="I23" s="514">
        <v>22475481.248707667</v>
      </c>
      <c r="J23" s="514">
        <v>45412001.602550499</v>
      </c>
      <c r="K23" s="515">
        <v>67887482.851258174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29291451.242730826</v>
      </c>
      <c r="G24" s="516">
        <v>35994562.704007871</v>
      </c>
      <c r="H24" s="516">
        <v>65286013.946738698</v>
      </c>
      <c r="I24" s="516">
        <v>4901154.3813541681</v>
      </c>
      <c r="J24" s="516">
        <v>17537633.282840908</v>
      </c>
      <c r="K24" s="517">
        <v>11681136.555246212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1.8100603964550872</v>
      </c>
      <c r="G25" s="512">
        <v>1.4223569669206579</v>
      </c>
      <c r="H25" s="512">
        <v>1.5963053429405507</v>
      </c>
      <c r="I25" s="512">
        <v>4.5857525594812598</v>
      </c>
      <c r="J25" s="512">
        <v>2.5894030779502217</v>
      </c>
      <c r="K25" s="513">
        <v>5.811718965032445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35" sqref="F3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43830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17720659</v>
      </c>
      <c r="D7" s="221"/>
      <c r="E7" s="229">
        <f t="shared" ref="E7:M7" si="0">SUM(E8:E13)</f>
        <v>354413.18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354413.18</v>
      </c>
      <c r="L7" s="230">
        <f t="shared" si="0"/>
        <v>0</v>
      </c>
      <c r="M7" s="230">
        <f t="shared" si="0"/>
        <v>0</v>
      </c>
      <c r="N7" s="231">
        <f>SUM(N8:N13)</f>
        <v>354413.18</v>
      </c>
    </row>
    <row r="8" spans="1:14" ht="14.25">
      <c r="A8" s="226">
        <v>1.1000000000000001</v>
      </c>
      <c r="B8" s="232" t="s">
        <v>266</v>
      </c>
      <c r="C8" s="230">
        <v>17720659</v>
      </c>
      <c r="D8" s="233">
        <v>0.02</v>
      </c>
      <c r="E8" s="229">
        <f>C8*D8</f>
        <v>354413.18</v>
      </c>
      <c r="F8" s="230"/>
      <c r="G8" s="230"/>
      <c r="H8" s="230"/>
      <c r="I8" s="230"/>
      <c r="J8" s="230"/>
      <c r="K8" s="230">
        <v>354413.18</v>
      </c>
      <c r="L8" s="230"/>
      <c r="M8" s="230"/>
      <c r="N8" s="231">
        <f>SUMPRODUCT($F$6:$M$6,F8:M8)</f>
        <v>354413.18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17720659</v>
      </c>
      <c r="D21" s="240"/>
      <c r="E21" s="241">
        <f>E14+E7</f>
        <v>354413.18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354413.18</v>
      </c>
      <c r="L21" s="242">
        <f t="shared" si="4"/>
        <v>0</v>
      </c>
      <c r="M21" s="242">
        <f>M7+M14</f>
        <v>0</v>
      </c>
      <c r="N21" s="243">
        <f>N14+N7</f>
        <v>354413.18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zoomScale="90" zoomScaleNormal="90" workbookViewId="0">
      <selection activeCell="M23" sqref="M23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43830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520536451.45499992</v>
      </c>
    </row>
    <row r="7" spans="1:3">
      <c r="A7" s="431">
        <v>2</v>
      </c>
      <c r="B7" s="432" t="s">
        <v>445</v>
      </c>
      <c r="C7" s="433">
        <v>-5166869</v>
      </c>
    </row>
    <row r="8" spans="1:3" ht="24">
      <c r="A8" s="434">
        <v>3</v>
      </c>
      <c r="B8" s="435" t="s">
        <v>446</v>
      </c>
      <c r="C8" s="433">
        <f>C6+C7</f>
        <v>515369582.45499992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354413.18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354413.18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39391920.960000001</v>
      </c>
    </row>
    <row r="29" spans="1:3">
      <c r="A29" s="453">
        <v>18</v>
      </c>
      <c r="B29" s="439" t="s">
        <v>470</v>
      </c>
      <c r="C29" s="433">
        <v>-29161275.671</v>
      </c>
    </row>
    <row r="30" spans="1:3">
      <c r="A30" s="451">
        <v>19</v>
      </c>
      <c r="B30" s="452" t="s">
        <v>471</v>
      </c>
      <c r="C30" s="446">
        <v>10230645.289000001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102860283</v>
      </c>
    </row>
    <row r="36" spans="1:3">
      <c r="A36" s="451">
        <v>21</v>
      </c>
      <c r="B36" s="452" t="s">
        <v>479</v>
      </c>
      <c r="C36" s="446">
        <v>525954640.92399991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0.19556873349248238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110" zoomScaleNormal="110" workbookViewId="0">
      <pane xSplit="1" ySplit="5" topLeftCell="B13" activePane="bottomRight" state="frozen"/>
      <selection activeCell="B9" sqref="B9"/>
      <selection pane="topRight" activeCell="B9" sqref="B9"/>
      <selection pane="bottomLeft" activeCell="B9" sqref="B9"/>
      <selection pane="bottomRight" activeCell="C8" sqref="C8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513</v>
      </c>
      <c r="D5" s="116" t="s">
        <v>510</v>
      </c>
      <c r="E5" s="116" t="s">
        <v>488</v>
      </c>
      <c r="F5" s="116" t="s">
        <v>489</v>
      </c>
      <c r="G5" s="14" t="s">
        <v>490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102860283</v>
      </c>
      <c r="D8" s="18">
        <v>100237286</v>
      </c>
      <c r="E8" s="18">
        <v>97149520.140000001</v>
      </c>
      <c r="F8" s="18">
        <v>78495629.349999994</v>
      </c>
      <c r="G8" s="19">
        <v>81014417.01000002</v>
      </c>
    </row>
    <row r="9" spans="1:8" ht="15">
      <c r="A9" s="421">
        <v>2</v>
      </c>
      <c r="B9" s="16" t="s">
        <v>142</v>
      </c>
      <c r="C9" s="17">
        <v>102860283</v>
      </c>
      <c r="D9" s="18">
        <v>100237286</v>
      </c>
      <c r="E9" s="18">
        <v>97149520.140000001</v>
      </c>
      <c r="F9" s="18">
        <v>78495629.349999994</v>
      </c>
      <c r="G9" s="19">
        <v>81014417.01000002</v>
      </c>
    </row>
    <row r="10" spans="1:8" ht="15">
      <c r="A10" s="421">
        <v>3</v>
      </c>
      <c r="B10" s="16" t="s">
        <v>141</v>
      </c>
      <c r="C10" s="17">
        <v>120353391.34105</v>
      </c>
      <c r="D10" s="18">
        <v>118139698.850225</v>
      </c>
      <c r="E10" s="18">
        <v>120252539.9508</v>
      </c>
      <c r="F10" s="18">
        <v>100239775.48628749</v>
      </c>
      <c r="G10" s="19">
        <v>102824771.02341253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532259004.50796831</v>
      </c>
      <c r="D12" s="18">
        <v>533632199.67877251</v>
      </c>
      <c r="E12" s="18">
        <v>520628078.93237007</v>
      </c>
      <c r="F12" s="18">
        <v>500258638.97361988</v>
      </c>
      <c r="G12" s="19">
        <v>510465734.21429998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&gt;=9.43823224324959%</v>
      </c>
      <c r="C15" s="484">
        <v>0.19325231161675932</v>
      </c>
      <c r="D15" s="485">
        <v>0.18783965071886452</v>
      </c>
      <c r="E15" s="485">
        <v>0.18660061581622797</v>
      </c>
      <c r="F15" s="485">
        <v>0.15691009256941399</v>
      </c>
      <c r="G15" s="486">
        <v>0.15870686625948754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&gt;=11.7618863701136%</v>
      </c>
      <c r="C16" s="484">
        <v>0.19325231161675932</v>
      </c>
      <c r="D16" s="485">
        <v>0.18783965071886452</v>
      </c>
      <c r="E16" s="485">
        <v>0.18660061581622797</v>
      </c>
      <c r="F16" s="485">
        <v>0.15691009256941449</v>
      </c>
      <c r="G16" s="486">
        <v>0.15870686625948754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&gt;=17.8086440814147%</v>
      </c>
      <c r="C17" s="484">
        <v>0.22611809348778847</v>
      </c>
      <c r="D17" s="485">
        <v>0.22138787524692263</v>
      </c>
      <c r="E17" s="485">
        <v>0.23097590164056611</v>
      </c>
      <c r="F17" s="485">
        <v>0.20037590093786153</v>
      </c>
      <c r="G17" s="486">
        <v>0.20143324836813706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7.9590516585007029E-2</v>
      </c>
      <c r="D19" s="488">
        <v>7.8068338946659668E-2</v>
      </c>
      <c r="E19" s="488">
        <v>7.8451560081423358E-2</v>
      </c>
      <c r="F19" s="488">
        <v>7.7600705401549216E-2</v>
      </c>
      <c r="G19" s="489">
        <v>8.0501818511243439E-2</v>
      </c>
    </row>
    <row r="20" spans="1:7" ht="15">
      <c r="A20" s="424">
        <v>9</v>
      </c>
      <c r="B20" s="16" t="s">
        <v>135</v>
      </c>
      <c r="C20" s="487">
        <v>3.1499290365039782E-2</v>
      </c>
      <c r="D20" s="488">
        <v>3.1926213836785726E-2</v>
      </c>
      <c r="E20" s="488">
        <v>3.2353002877717287E-2</v>
      </c>
      <c r="F20" s="488">
        <v>3.2326117959837579E-2</v>
      </c>
      <c r="G20" s="489">
        <v>2.7396457503209688E-2</v>
      </c>
    </row>
    <row r="21" spans="1:7" ht="15">
      <c r="A21" s="424">
        <v>10</v>
      </c>
      <c r="B21" s="16" t="s">
        <v>134</v>
      </c>
      <c r="C21" s="487">
        <v>2.7390896654986455E-2</v>
      </c>
      <c r="D21" s="488">
        <v>2.4242303428517034E-2</v>
      </c>
      <c r="E21" s="488">
        <v>2.204313161929157E-2</v>
      </c>
      <c r="F21" s="488">
        <v>2.1834681150838912E-2</v>
      </c>
      <c r="G21" s="489">
        <v>2.936374879685405E-2</v>
      </c>
    </row>
    <row r="22" spans="1:7" ht="15">
      <c r="A22" s="424">
        <v>11</v>
      </c>
      <c r="B22" s="16" t="s">
        <v>133</v>
      </c>
      <c r="C22" s="487">
        <v>4.809122621996724E-2</v>
      </c>
      <c r="D22" s="488">
        <v>4.6142125109873942E-2</v>
      </c>
      <c r="E22" s="488">
        <v>4.6098557203706071E-2</v>
      </c>
      <c r="F22" s="488">
        <v>4.5274587441711638E-2</v>
      </c>
      <c r="G22" s="489">
        <v>5.3105361008033758E-2</v>
      </c>
    </row>
    <row r="23" spans="1:7" ht="15">
      <c r="A23" s="424">
        <v>12</v>
      </c>
      <c r="B23" s="16" t="s">
        <v>279</v>
      </c>
      <c r="C23" s="487">
        <v>1.5325889022908604E-2</v>
      </c>
      <c r="D23" s="488">
        <v>1.3503175203255181E-2</v>
      </c>
      <c r="E23" s="488">
        <v>8.1828277670681314E-3</v>
      </c>
      <c r="F23" s="488">
        <v>-2.1453933777802903E-2</v>
      </c>
      <c r="G23" s="489">
        <v>1.9875152826454086E-2</v>
      </c>
    </row>
    <row r="24" spans="1:7" ht="15">
      <c r="A24" s="424">
        <v>13</v>
      </c>
      <c r="B24" s="16" t="s">
        <v>280</v>
      </c>
      <c r="C24" s="487">
        <v>7.9567141264270391E-2</v>
      </c>
      <c r="D24" s="488">
        <v>7.141453913710559E-2</v>
      </c>
      <c r="E24" s="488">
        <v>4.509238706492423E-2</v>
      </c>
      <c r="F24" s="488">
        <v>-0.12072722419958995</v>
      </c>
      <c r="G24" s="489">
        <v>0.1106741801692821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9.169274906792077E-2</v>
      </c>
      <c r="D26" s="488">
        <v>9.6148076777817934E-2</v>
      </c>
      <c r="E26" s="488">
        <v>0.10235181977804791</v>
      </c>
      <c r="F26" s="488">
        <v>0.10650332875301616</v>
      </c>
      <c r="G26" s="489">
        <v>4.7847232274121777E-2</v>
      </c>
    </row>
    <row r="27" spans="1:7" ht="15" customHeight="1">
      <c r="A27" s="424">
        <v>15</v>
      </c>
      <c r="B27" s="16" t="s">
        <v>131</v>
      </c>
      <c r="C27" s="487">
        <v>5.3181255767898894E-2</v>
      </c>
      <c r="D27" s="488">
        <v>5.5132361809447389E-2</v>
      </c>
      <c r="E27" s="488">
        <v>5.6598698456052463E-2</v>
      </c>
      <c r="F27" s="488">
        <v>6.0325121441771351E-2</v>
      </c>
      <c r="G27" s="489">
        <v>4.6338875673972914E-2</v>
      </c>
    </row>
    <row r="28" spans="1:7" ht="15">
      <c r="A28" s="424">
        <v>16</v>
      </c>
      <c r="B28" s="16" t="s">
        <v>130</v>
      </c>
      <c r="C28" s="487">
        <v>0.76920597546854397</v>
      </c>
      <c r="D28" s="488">
        <v>0.75866264239880765</v>
      </c>
      <c r="E28" s="488">
        <v>0.76018445617063013</v>
      </c>
      <c r="F28" s="488">
        <v>0.77361121666424104</v>
      </c>
      <c r="G28" s="489">
        <v>0.77049048946060028</v>
      </c>
    </row>
    <row r="29" spans="1:7" ht="15" customHeight="1">
      <c r="A29" s="424">
        <v>17</v>
      </c>
      <c r="B29" s="16" t="s">
        <v>129</v>
      </c>
      <c r="C29" s="487">
        <v>0.69339695614097452</v>
      </c>
      <c r="D29" s="488">
        <v>0.69023336695169923</v>
      </c>
      <c r="E29" s="488">
        <v>0.68704781012484573</v>
      </c>
      <c r="F29" s="488">
        <v>0.70196791230570188</v>
      </c>
      <c r="G29" s="489">
        <v>0.72311931361692172</v>
      </c>
    </row>
    <row r="30" spans="1:7" ht="15">
      <c r="A30" s="424">
        <v>18</v>
      </c>
      <c r="B30" s="16" t="s">
        <v>128</v>
      </c>
      <c r="C30" s="487">
        <v>4.9225515198095593E-2</v>
      </c>
      <c r="D30" s="488">
        <v>0.13968715300489615</v>
      </c>
      <c r="E30" s="488">
        <v>0.13240720444346005</v>
      </c>
      <c r="F30" s="488">
        <v>0.23234179517585299</v>
      </c>
      <c r="G30" s="489">
        <v>0.22669717516852361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0.13677370257299115</v>
      </c>
      <c r="D32" s="490">
        <v>0.1809828193897047</v>
      </c>
      <c r="E32" s="490">
        <v>0.18565219164075683</v>
      </c>
      <c r="F32" s="490">
        <v>0.16168518779434296</v>
      </c>
      <c r="G32" s="491">
        <v>0.13260434226417994</v>
      </c>
    </row>
    <row r="33" spans="1:7" ht="15" customHeight="1">
      <c r="A33" s="424">
        <v>20</v>
      </c>
      <c r="B33" s="16" t="s">
        <v>126</v>
      </c>
      <c r="C33" s="492">
        <v>0.87176192401205599</v>
      </c>
      <c r="D33" s="490">
        <v>0.88890538750200987</v>
      </c>
      <c r="E33" s="490">
        <v>0.89791232626168638</v>
      </c>
      <c r="F33" s="490">
        <v>0.89456170406655289</v>
      </c>
      <c r="G33" s="491">
        <v>0.91076367523843593</v>
      </c>
    </row>
    <row r="34" spans="1:7" ht="15" customHeight="1">
      <c r="A34" s="424">
        <v>21</v>
      </c>
      <c r="B34" s="16" t="s">
        <v>125</v>
      </c>
      <c r="C34" s="492">
        <v>0.14274469271852455</v>
      </c>
      <c r="D34" s="490">
        <v>0.12303402862867213</v>
      </c>
      <c r="E34" s="490">
        <v>0.11759443786860785</v>
      </c>
      <c r="F34" s="490">
        <v>0.11342133289457342</v>
      </c>
      <c r="G34" s="491">
        <v>0.10562600945782762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104216412.88247029</v>
      </c>
      <c r="D36" s="22">
        <v>93249303.351704538</v>
      </c>
      <c r="E36" s="22">
        <v>92280727.306967214</v>
      </c>
      <c r="F36" s="22">
        <v>74716743.907333329</v>
      </c>
      <c r="G36" s="23">
        <v>67220403.753253981</v>
      </c>
    </row>
    <row r="37" spans="1:7" ht="15" customHeight="1">
      <c r="A37" s="424">
        <v>23</v>
      </c>
      <c r="B37" s="16" t="s">
        <v>398</v>
      </c>
      <c r="C37" s="21">
        <v>65286013.946738698</v>
      </c>
      <c r="D37" s="22">
        <v>54518949.442142449</v>
      </c>
      <c r="E37" s="22">
        <v>53555059.560668841</v>
      </c>
      <c r="F37" s="22">
        <v>54654924.455404989</v>
      </c>
      <c r="G37" s="23">
        <v>44088779.003085777</v>
      </c>
    </row>
    <row r="38" spans="1:7" ht="15.75" thickBot="1">
      <c r="A38" s="426">
        <v>24</v>
      </c>
      <c r="B38" s="266" t="s">
        <v>387</v>
      </c>
      <c r="C38" s="493">
        <v>1.5963053429405507</v>
      </c>
      <c r="D38" s="494">
        <v>1.7104016916295166</v>
      </c>
      <c r="E38" s="494">
        <v>1.7231000780127737</v>
      </c>
      <c r="F38" s="494">
        <v>1.3670633461088677</v>
      </c>
      <c r="G38" s="495">
        <v>1.524660135145707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3486619</v>
      </c>
      <c r="D7" s="37">
        <v>3514549</v>
      </c>
      <c r="E7" s="38">
        <f>C7+D7</f>
        <v>7001168</v>
      </c>
      <c r="F7" s="39">
        <v>2411527</v>
      </c>
      <c r="G7" s="40">
        <v>2990013</v>
      </c>
      <c r="H7" s="41">
        <f>F7+G7</f>
        <v>5401540</v>
      </c>
    </row>
    <row r="8" spans="1:8">
      <c r="A8" s="32">
        <v>2</v>
      </c>
      <c r="B8" s="36" t="s">
        <v>37</v>
      </c>
      <c r="C8" s="37">
        <v>4754232</v>
      </c>
      <c r="D8" s="37">
        <v>34020100</v>
      </c>
      <c r="E8" s="38">
        <f t="shared" ref="E8:E19" si="0">C8+D8</f>
        <v>38774332</v>
      </c>
      <c r="F8" s="39">
        <v>3443439</v>
      </c>
      <c r="G8" s="40">
        <v>26605721</v>
      </c>
      <c r="H8" s="41">
        <f t="shared" ref="H8:H40" si="1">F8+G8</f>
        <v>30049160</v>
      </c>
    </row>
    <row r="9" spans="1:8">
      <c r="A9" s="32">
        <v>3</v>
      </c>
      <c r="B9" s="36" t="s">
        <v>38</v>
      </c>
      <c r="C9" s="37">
        <v>16694767</v>
      </c>
      <c r="D9" s="37">
        <v>6668676</v>
      </c>
      <c r="E9" s="38">
        <f t="shared" si="0"/>
        <v>23363443</v>
      </c>
      <c r="F9" s="39">
        <v>807322</v>
      </c>
      <c r="G9" s="40">
        <v>16789784</v>
      </c>
      <c r="H9" s="41">
        <f t="shared" si="1"/>
        <v>17597106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13633029</v>
      </c>
      <c r="D11" s="37">
        <v>0</v>
      </c>
      <c r="E11" s="38">
        <f t="shared" si="0"/>
        <v>13633029</v>
      </c>
      <c r="F11" s="39">
        <v>16216936</v>
      </c>
      <c r="G11" s="40">
        <v>0</v>
      </c>
      <c r="H11" s="41">
        <f t="shared" si="1"/>
        <v>16216936</v>
      </c>
    </row>
    <row r="12" spans="1:8">
      <c r="A12" s="32">
        <v>6.1</v>
      </c>
      <c r="B12" s="42" t="s">
        <v>41</v>
      </c>
      <c r="C12" s="37">
        <v>98318007.269999996</v>
      </c>
      <c r="D12" s="37">
        <v>327680921.73000002</v>
      </c>
      <c r="E12" s="38">
        <f t="shared" si="0"/>
        <v>425998929</v>
      </c>
      <c r="F12" s="39">
        <v>93183785.820000008</v>
      </c>
      <c r="G12" s="40">
        <v>312828956.75</v>
      </c>
      <c r="H12" s="41">
        <f t="shared" si="1"/>
        <v>406012742.56999999</v>
      </c>
    </row>
    <row r="13" spans="1:8">
      <c r="A13" s="32">
        <v>6.2</v>
      </c>
      <c r="B13" s="42" t="s">
        <v>42</v>
      </c>
      <c r="C13" s="37">
        <v>-4016416.9999999991</v>
      </c>
      <c r="D13" s="37">
        <v>-18638741</v>
      </c>
      <c r="E13" s="38">
        <f t="shared" si="0"/>
        <v>-22655158</v>
      </c>
      <c r="F13" s="39">
        <v>-3795378</v>
      </c>
      <c r="G13" s="40">
        <v>-15018796</v>
      </c>
      <c r="H13" s="41">
        <f t="shared" si="1"/>
        <v>-18814174</v>
      </c>
    </row>
    <row r="14" spans="1:8">
      <c r="A14" s="32">
        <v>6</v>
      </c>
      <c r="B14" s="36" t="s">
        <v>43</v>
      </c>
      <c r="C14" s="38">
        <f>C12+C13</f>
        <v>94301590.269999996</v>
      </c>
      <c r="D14" s="38">
        <f>D12+D13</f>
        <v>309042180.73000002</v>
      </c>
      <c r="E14" s="38">
        <f t="shared" si="0"/>
        <v>403343771</v>
      </c>
      <c r="F14" s="38">
        <f>F12+F13</f>
        <v>89388407.820000008</v>
      </c>
      <c r="G14" s="38">
        <f>G12+G13</f>
        <v>297810160.75</v>
      </c>
      <c r="H14" s="41">
        <f t="shared" si="1"/>
        <v>387198568.56999999</v>
      </c>
    </row>
    <row r="15" spans="1:8">
      <c r="A15" s="32">
        <v>7</v>
      </c>
      <c r="B15" s="36" t="s">
        <v>44</v>
      </c>
      <c r="C15" s="37">
        <v>1175773</v>
      </c>
      <c r="D15" s="37">
        <v>1276965</v>
      </c>
      <c r="E15" s="38">
        <f t="shared" si="0"/>
        <v>2452738</v>
      </c>
      <c r="F15" s="39">
        <v>1229084</v>
      </c>
      <c r="G15" s="40">
        <v>1119199</v>
      </c>
      <c r="H15" s="41">
        <f t="shared" si="1"/>
        <v>2348283</v>
      </c>
    </row>
    <row r="16" spans="1:8">
      <c r="A16" s="32">
        <v>8</v>
      </c>
      <c r="B16" s="36" t="s">
        <v>206</v>
      </c>
      <c r="C16" s="37">
        <v>477491</v>
      </c>
      <c r="D16" s="37">
        <v>0</v>
      </c>
      <c r="E16" s="38">
        <f t="shared" si="0"/>
        <v>477491</v>
      </c>
      <c r="F16" s="39">
        <v>492146</v>
      </c>
      <c r="G16" s="40">
        <v>0</v>
      </c>
      <c r="H16" s="41">
        <f t="shared" si="1"/>
        <v>492146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19200419</v>
      </c>
      <c r="D18" s="37">
        <v>0</v>
      </c>
      <c r="E18" s="38">
        <f t="shared" si="0"/>
        <v>19200419</v>
      </c>
      <c r="F18" s="39">
        <v>16995567</v>
      </c>
      <c r="G18" s="40">
        <v>0</v>
      </c>
      <c r="H18" s="41">
        <f t="shared" si="1"/>
        <v>16995567</v>
      </c>
    </row>
    <row r="19" spans="1:8">
      <c r="A19" s="32">
        <v>11</v>
      </c>
      <c r="B19" s="36" t="s">
        <v>47</v>
      </c>
      <c r="C19" s="37">
        <v>3600047.9249999523</v>
      </c>
      <c r="D19" s="37">
        <v>1395079</v>
      </c>
      <c r="E19" s="38">
        <f t="shared" si="0"/>
        <v>4995126.9249999523</v>
      </c>
      <c r="F19" s="39">
        <v>1326686.7700000405</v>
      </c>
      <c r="G19" s="40">
        <v>378326</v>
      </c>
      <c r="H19" s="41">
        <f t="shared" si="1"/>
        <v>1705012.7700000405</v>
      </c>
    </row>
    <row r="20" spans="1:8">
      <c r="A20" s="32">
        <v>12</v>
      </c>
      <c r="B20" s="44" t="s">
        <v>48</v>
      </c>
      <c r="C20" s="38">
        <f>SUM(C7:C11)+SUM(C14:C19)</f>
        <v>157377968.19499993</v>
      </c>
      <c r="D20" s="38">
        <f>SUM(D7:D11)+SUM(D14:D19)</f>
        <v>355917549.73000002</v>
      </c>
      <c r="E20" s="38">
        <f>C20+D20</f>
        <v>513295517.92499995</v>
      </c>
      <c r="F20" s="38">
        <f>SUM(F7:F11)+SUM(F14:F19)</f>
        <v>132365115.59000005</v>
      </c>
      <c r="G20" s="38">
        <f>SUM(G7:G11)+SUM(G14:G19)</f>
        <v>345693203.75</v>
      </c>
      <c r="H20" s="41">
        <f t="shared" si="1"/>
        <v>478058319.34000003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92707575</v>
      </c>
      <c r="E22" s="38">
        <f>C22+D22</f>
        <v>92707575</v>
      </c>
      <c r="F22" s="39">
        <v>0</v>
      </c>
      <c r="G22" s="40">
        <v>38121107</v>
      </c>
      <c r="H22" s="41">
        <f t="shared" si="1"/>
        <v>38121107</v>
      </c>
    </row>
    <row r="23" spans="1:8">
      <c r="A23" s="32">
        <v>14</v>
      </c>
      <c r="B23" s="36" t="s">
        <v>51</v>
      </c>
      <c r="C23" s="37">
        <v>40760746.64000003</v>
      </c>
      <c r="D23" s="37">
        <v>24398363.560000002</v>
      </c>
      <c r="E23" s="38">
        <f t="shared" ref="E23:E40" si="2">C23+D23</f>
        <v>65159110.200000033</v>
      </c>
      <c r="F23" s="39">
        <v>18486661.170000002</v>
      </c>
      <c r="G23" s="40">
        <v>25349841.300000004</v>
      </c>
      <c r="H23" s="41">
        <f t="shared" si="1"/>
        <v>43836502.470000006</v>
      </c>
    </row>
    <row r="24" spans="1:8">
      <c r="A24" s="32">
        <v>15</v>
      </c>
      <c r="B24" s="36" t="s">
        <v>52</v>
      </c>
      <c r="C24" s="37">
        <v>3130175.7200000011</v>
      </c>
      <c r="D24" s="37">
        <v>4980925.0600000005</v>
      </c>
      <c r="E24" s="38">
        <f t="shared" si="2"/>
        <v>8111100.7800000012</v>
      </c>
      <c r="F24" s="39">
        <v>4050943.2400000077</v>
      </c>
      <c r="G24" s="40">
        <v>2607946.8500000006</v>
      </c>
      <c r="H24" s="41">
        <f t="shared" si="1"/>
        <v>6658890.0900000082</v>
      </c>
    </row>
    <row r="25" spans="1:8">
      <c r="A25" s="32">
        <v>16</v>
      </c>
      <c r="B25" s="36" t="s">
        <v>53</v>
      </c>
      <c r="C25" s="37">
        <v>5346041.45</v>
      </c>
      <c r="D25" s="37">
        <v>30727790.799999997</v>
      </c>
      <c r="E25" s="38">
        <f t="shared" si="2"/>
        <v>36073832.25</v>
      </c>
      <c r="F25" s="39">
        <v>9346948.3499999996</v>
      </c>
      <c r="G25" s="40">
        <v>25743163.770000003</v>
      </c>
      <c r="H25" s="41">
        <f t="shared" si="1"/>
        <v>35090112.120000005</v>
      </c>
    </row>
    <row r="26" spans="1:8">
      <c r="A26" s="32">
        <v>17</v>
      </c>
      <c r="B26" s="36" t="s">
        <v>54</v>
      </c>
      <c r="C26" s="45"/>
      <c r="D26" s="45"/>
      <c r="E26" s="38">
        <f t="shared" si="2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164892750</v>
      </c>
      <c r="E27" s="38">
        <f t="shared" si="2"/>
        <v>164892750</v>
      </c>
      <c r="F27" s="39">
        <v>0</v>
      </c>
      <c r="G27" s="40">
        <v>227511000</v>
      </c>
      <c r="H27" s="41">
        <f t="shared" si="1"/>
        <v>227511000</v>
      </c>
    </row>
    <row r="28" spans="1:8">
      <c r="A28" s="32">
        <v>19</v>
      </c>
      <c r="B28" s="36" t="s">
        <v>56</v>
      </c>
      <c r="C28" s="37">
        <v>266957</v>
      </c>
      <c r="D28" s="37">
        <v>3842393</v>
      </c>
      <c r="E28" s="38">
        <f t="shared" si="2"/>
        <v>4109350</v>
      </c>
      <c r="F28" s="39">
        <v>397247</v>
      </c>
      <c r="G28" s="40">
        <v>9215301</v>
      </c>
      <c r="H28" s="41">
        <f t="shared" si="1"/>
        <v>9612548</v>
      </c>
    </row>
    <row r="29" spans="1:8">
      <c r="A29" s="32">
        <v>20</v>
      </c>
      <c r="B29" s="36" t="s">
        <v>57</v>
      </c>
      <c r="C29" s="37">
        <v>2466914.6950000003</v>
      </c>
      <c r="D29" s="37">
        <v>3070733</v>
      </c>
      <c r="E29" s="38">
        <f t="shared" si="2"/>
        <v>5537647.6950000003</v>
      </c>
      <c r="F29" s="39">
        <v>2670157</v>
      </c>
      <c r="G29" s="40">
        <v>1412261</v>
      </c>
      <c r="H29" s="41">
        <f t="shared" si="1"/>
        <v>4082418</v>
      </c>
    </row>
    <row r="30" spans="1:8">
      <c r="A30" s="32">
        <v>21</v>
      </c>
      <c r="B30" s="36" t="s">
        <v>58</v>
      </c>
      <c r="C30" s="37">
        <v>0</v>
      </c>
      <c r="D30" s="37">
        <v>28677000</v>
      </c>
      <c r="E30" s="38">
        <f t="shared" si="2"/>
        <v>28677000</v>
      </c>
      <c r="F30" s="39">
        <v>0</v>
      </c>
      <c r="G30" s="40">
        <v>26766000</v>
      </c>
      <c r="H30" s="41">
        <f t="shared" si="1"/>
        <v>26766000</v>
      </c>
    </row>
    <row r="31" spans="1:8">
      <c r="A31" s="32">
        <v>22</v>
      </c>
      <c r="B31" s="44" t="s">
        <v>59</v>
      </c>
      <c r="C31" s="38">
        <f>SUM(C22:C30)</f>
        <v>51970835.505000032</v>
      </c>
      <c r="D31" s="38">
        <f>SUM(D22:D30)</f>
        <v>353297530.42000002</v>
      </c>
      <c r="E31" s="38">
        <f>C31+D31</f>
        <v>405268365.92500007</v>
      </c>
      <c r="F31" s="38">
        <f>SUM(F22:F30)</f>
        <v>34951956.760000013</v>
      </c>
      <c r="G31" s="38">
        <f>SUM(G22:G30)</f>
        <v>356726620.92000002</v>
      </c>
      <c r="H31" s="41">
        <f t="shared" si="1"/>
        <v>391678577.68000001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30431319.999999993</v>
      </c>
      <c r="D38" s="45"/>
      <c r="E38" s="38">
        <f t="shared" si="2"/>
        <v>30431319.999999993</v>
      </c>
      <c r="F38" s="39">
        <v>22765451.770000003</v>
      </c>
      <c r="G38" s="47"/>
      <c r="H38" s="41">
        <f t="shared" si="1"/>
        <v>22765451.770000003</v>
      </c>
    </row>
    <row r="39" spans="1:8">
      <c r="A39" s="32">
        <v>29</v>
      </c>
      <c r="B39" s="36" t="s">
        <v>67</v>
      </c>
      <c r="C39" s="37">
        <v>1595832</v>
      </c>
      <c r="D39" s="45"/>
      <c r="E39" s="38">
        <f t="shared" si="2"/>
        <v>1595832</v>
      </c>
      <c r="F39" s="39">
        <v>1614289.89</v>
      </c>
      <c r="G39" s="47"/>
      <c r="H39" s="41">
        <f t="shared" si="1"/>
        <v>1614289.89</v>
      </c>
    </row>
    <row r="40" spans="1:8">
      <c r="A40" s="32">
        <v>30</v>
      </c>
      <c r="B40" s="315" t="s">
        <v>274</v>
      </c>
      <c r="C40" s="37">
        <v>108027152</v>
      </c>
      <c r="D40" s="45"/>
      <c r="E40" s="38">
        <f t="shared" si="2"/>
        <v>108027152</v>
      </c>
      <c r="F40" s="39">
        <v>86379741.660000011</v>
      </c>
      <c r="G40" s="47"/>
      <c r="H40" s="41">
        <f t="shared" si="1"/>
        <v>86379741.660000011</v>
      </c>
    </row>
    <row r="41" spans="1:8" ht="15" thickBot="1">
      <c r="A41" s="49">
        <v>31</v>
      </c>
      <c r="B41" s="50" t="s">
        <v>68</v>
      </c>
      <c r="C41" s="51">
        <f>C31+C40</f>
        <v>159997987.50500003</v>
      </c>
      <c r="D41" s="51">
        <f>D31+D40</f>
        <v>353297530.42000002</v>
      </c>
      <c r="E41" s="51">
        <f>C41+D41</f>
        <v>513295517.92500007</v>
      </c>
      <c r="F41" s="51">
        <f>F31+F40</f>
        <v>121331698.42000002</v>
      </c>
      <c r="G41" s="51">
        <f>G31+G40</f>
        <v>356726620.92000002</v>
      </c>
      <c r="H41" s="52">
        <f>F41+G41</f>
        <v>478058319.34000003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1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1837829</v>
      </c>
      <c r="D8" s="64">
        <v>248444</v>
      </c>
      <c r="E8" s="67">
        <f t="shared" ref="E8:E22" si="0">C8+D8</f>
        <v>2086273</v>
      </c>
      <c r="F8" s="64">
        <v>691547</v>
      </c>
      <c r="G8" s="64">
        <v>356748</v>
      </c>
      <c r="H8" s="68">
        <f t="shared" ref="H8:H22" si="1">F8+G8</f>
        <v>1048295</v>
      </c>
    </row>
    <row r="9" spans="1:8">
      <c r="A9" s="63">
        <v>2</v>
      </c>
      <c r="B9" s="66" t="s">
        <v>198</v>
      </c>
      <c r="C9" s="69">
        <f>C10+C11+C12+C13+C14+C15+C16+C17+C18</f>
        <v>11082081.050000001</v>
      </c>
      <c r="D9" s="69">
        <f>D10+D11+D12+D13+D14+D15+D16+D17+D18</f>
        <v>22687199.949999992</v>
      </c>
      <c r="E9" s="67">
        <f t="shared" si="0"/>
        <v>33769280.999999993</v>
      </c>
      <c r="F9" s="69">
        <f>F10+F11+F12+F13+F14+F15+F16+F17+F18</f>
        <v>8509392.1700000018</v>
      </c>
      <c r="G9" s="69">
        <f>G10+G11+G12+G13+G14+G15+G16+G17+G18</f>
        <v>22493971.420000002</v>
      </c>
      <c r="H9" s="68">
        <f t="shared" si="1"/>
        <v>31003363.590000004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3811564.54</v>
      </c>
      <c r="D11" s="64">
        <v>11936019.36999999</v>
      </c>
      <c r="E11" s="67">
        <f t="shared" si="0"/>
        <v>15747583.909999989</v>
      </c>
      <c r="F11" s="64">
        <v>3548433.5500000012</v>
      </c>
      <c r="G11" s="64">
        <v>11748221.82</v>
      </c>
      <c r="H11" s="68">
        <f t="shared" si="1"/>
        <v>15296655.370000001</v>
      </c>
    </row>
    <row r="12" spans="1:8">
      <c r="A12" s="63">
        <v>2.2999999999999998</v>
      </c>
      <c r="B12" s="70" t="s">
        <v>195</v>
      </c>
      <c r="C12" s="64"/>
      <c r="D12" s="64">
        <v>384971.5</v>
      </c>
      <c r="E12" s="67">
        <f t="shared" si="0"/>
        <v>384971.5</v>
      </c>
      <c r="F12" s="64"/>
      <c r="G12" s="64">
        <v>377965.15</v>
      </c>
      <c r="H12" s="68">
        <f t="shared" si="1"/>
        <v>377965.15</v>
      </c>
    </row>
    <row r="13" spans="1:8">
      <c r="A13" s="63">
        <v>2.4</v>
      </c>
      <c r="B13" s="70" t="s">
        <v>194</v>
      </c>
      <c r="C13" s="64">
        <v>63244.859999999993</v>
      </c>
      <c r="D13" s="64">
        <v>1304988.98</v>
      </c>
      <c r="E13" s="67">
        <f t="shared" si="0"/>
        <v>1368233.84</v>
      </c>
      <c r="F13" s="64">
        <v>14839.069999999998</v>
      </c>
      <c r="G13" s="64">
        <v>916050.07000000007</v>
      </c>
      <c r="H13" s="68">
        <f t="shared" si="1"/>
        <v>930889.14</v>
      </c>
    </row>
    <row r="14" spans="1:8">
      <c r="A14" s="63">
        <v>2.5</v>
      </c>
      <c r="B14" s="70" t="s">
        <v>193</v>
      </c>
      <c r="C14" s="64">
        <v>259368.74</v>
      </c>
      <c r="D14" s="64">
        <v>2732678.2799999993</v>
      </c>
      <c r="E14" s="67">
        <f t="shared" si="0"/>
        <v>2992047.0199999996</v>
      </c>
      <c r="F14" s="64">
        <v>354097.99999999994</v>
      </c>
      <c r="G14" s="64">
        <v>2879778.4799999991</v>
      </c>
      <c r="H14" s="68">
        <f t="shared" si="1"/>
        <v>3233876.4799999991</v>
      </c>
    </row>
    <row r="15" spans="1:8">
      <c r="A15" s="63">
        <v>2.6</v>
      </c>
      <c r="B15" s="70" t="s">
        <v>192</v>
      </c>
      <c r="C15" s="64"/>
      <c r="D15" s="64">
        <v>85002</v>
      </c>
      <c r="E15" s="67">
        <f t="shared" si="0"/>
        <v>85002</v>
      </c>
      <c r="F15" s="64"/>
      <c r="G15" s="64">
        <v>663313.20000000007</v>
      </c>
      <c r="H15" s="68">
        <f t="shared" si="1"/>
        <v>663313.20000000007</v>
      </c>
    </row>
    <row r="16" spans="1:8">
      <c r="A16" s="63">
        <v>2.7</v>
      </c>
      <c r="B16" s="70" t="s">
        <v>191</v>
      </c>
      <c r="C16" s="64">
        <v>4400.12</v>
      </c>
      <c r="D16" s="64">
        <v>9919.56</v>
      </c>
      <c r="E16" s="67">
        <f t="shared" si="0"/>
        <v>14319.68</v>
      </c>
      <c r="F16" s="64"/>
      <c r="G16" s="64">
        <v>19467.78</v>
      </c>
      <c r="H16" s="68">
        <f t="shared" si="1"/>
        <v>19467.78</v>
      </c>
    </row>
    <row r="17" spans="1:8">
      <c r="A17" s="63">
        <v>2.8</v>
      </c>
      <c r="B17" s="70" t="s">
        <v>190</v>
      </c>
      <c r="C17" s="64">
        <v>5623615</v>
      </c>
      <c r="D17" s="64">
        <v>5454387</v>
      </c>
      <c r="E17" s="67">
        <f t="shared" si="0"/>
        <v>11078002</v>
      </c>
      <c r="F17" s="64">
        <v>4458800</v>
      </c>
      <c r="G17" s="64">
        <v>5180106</v>
      </c>
      <c r="H17" s="68">
        <f t="shared" si="1"/>
        <v>9638906</v>
      </c>
    </row>
    <row r="18" spans="1:8">
      <c r="A18" s="63">
        <v>2.9</v>
      </c>
      <c r="B18" s="70" t="s">
        <v>189</v>
      </c>
      <c r="C18" s="64">
        <v>1319887.7900000003</v>
      </c>
      <c r="D18" s="64">
        <v>779233.25999999989</v>
      </c>
      <c r="E18" s="67">
        <f t="shared" si="0"/>
        <v>2099121.0500000003</v>
      </c>
      <c r="F18" s="64">
        <v>133221.55000000002</v>
      </c>
      <c r="G18" s="64">
        <v>709068.91999999993</v>
      </c>
      <c r="H18" s="68">
        <f t="shared" si="1"/>
        <v>842290.47</v>
      </c>
    </row>
    <row r="19" spans="1:8">
      <c r="A19" s="63">
        <v>3</v>
      </c>
      <c r="B19" s="66" t="s">
        <v>188</v>
      </c>
      <c r="C19" s="64">
        <v>1525788</v>
      </c>
      <c r="D19" s="64">
        <v>440067</v>
      </c>
      <c r="E19" s="67">
        <f t="shared" si="0"/>
        <v>1965855</v>
      </c>
      <c r="F19" s="64">
        <v>332384</v>
      </c>
      <c r="G19" s="64">
        <v>998454</v>
      </c>
      <c r="H19" s="68">
        <f t="shared" si="1"/>
        <v>1330838</v>
      </c>
    </row>
    <row r="20" spans="1:8">
      <c r="A20" s="63">
        <v>4</v>
      </c>
      <c r="B20" s="66" t="s">
        <v>187</v>
      </c>
      <c r="C20" s="64">
        <v>1613304</v>
      </c>
      <c r="D20" s="64">
        <v>0</v>
      </c>
      <c r="E20" s="67">
        <f t="shared" si="0"/>
        <v>1613304</v>
      </c>
      <c r="F20" s="64">
        <v>1796509</v>
      </c>
      <c r="G20" s="64">
        <v>0</v>
      </c>
      <c r="H20" s="68">
        <f t="shared" si="1"/>
        <v>1796509</v>
      </c>
    </row>
    <row r="21" spans="1:8">
      <c r="A21" s="63">
        <v>5</v>
      </c>
      <c r="B21" s="66" t="s">
        <v>186</v>
      </c>
      <c r="C21" s="64">
        <v>195870.07</v>
      </c>
      <c r="D21" s="64">
        <v>83990.9</v>
      </c>
      <c r="E21" s="67">
        <f t="shared" si="0"/>
        <v>279860.96999999997</v>
      </c>
      <c r="F21" s="64">
        <v>255181.18</v>
      </c>
      <c r="G21" s="64">
        <v>85807.08</v>
      </c>
      <c r="H21" s="68">
        <f t="shared" si="1"/>
        <v>340988.26</v>
      </c>
    </row>
    <row r="22" spans="1:8">
      <c r="A22" s="63">
        <v>6</v>
      </c>
      <c r="B22" s="71" t="s">
        <v>185</v>
      </c>
      <c r="C22" s="69">
        <f>C8+C9+C19+C20+C21</f>
        <v>16254872.120000001</v>
      </c>
      <c r="D22" s="69">
        <f>D8+D9+D19+D20+D21</f>
        <v>23459701.84999999</v>
      </c>
      <c r="E22" s="67">
        <f t="shared" si="0"/>
        <v>39714573.969999991</v>
      </c>
      <c r="F22" s="69">
        <f>F8+F9+F19+F20+F21</f>
        <v>11585013.350000001</v>
      </c>
      <c r="G22" s="69">
        <f>G8+G9+G19+G20+G21</f>
        <v>23934980.5</v>
      </c>
      <c r="H22" s="68">
        <f t="shared" si="1"/>
        <v>35519993.850000001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2803394.15</v>
      </c>
      <c r="D24" s="64">
        <v>263586.92</v>
      </c>
      <c r="E24" s="67">
        <f t="shared" ref="E24:E31" si="2">C24+D24</f>
        <v>3066981.07</v>
      </c>
      <c r="F24" s="64">
        <v>933798.84</v>
      </c>
      <c r="G24" s="64">
        <v>82132.22</v>
      </c>
      <c r="H24" s="68">
        <f t="shared" ref="H24:H31" si="3">F24+G24</f>
        <v>1015931.0599999999</v>
      </c>
    </row>
    <row r="25" spans="1:8">
      <c r="A25" s="63">
        <v>8</v>
      </c>
      <c r="B25" s="66" t="s">
        <v>182</v>
      </c>
      <c r="C25" s="64">
        <v>414523.85</v>
      </c>
      <c r="D25" s="64">
        <v>924051.08</v>
      </c>
      <c r="E25" s="67">
        <f t="shared" si="2"/>
        <v>1338574.93</v>
      </c>
      <c r="F25" s="64">
        <v>398777.16</v>
      </c>
      <c r="G25" s="64">
        <v>661228.78</v>
      </c>
      <c r="H25" s="68">
        <f t="shared" si="3"/>
        <v>1060005.94</v>
      </c>
    </row>
    <row r="26" spans="1:8">
      <c r="A26" s="63">
        <v>9</v>
      </c>
      <c r="B26" s="66" t="s">
        <v>181</v>
      </c>
      <c r="C26" s="64">
        <v>14397</v>
      </c>
      <c r="D26" s="64">
        <v>2263674</v>
      </c>
      <c r="E26" s="67">
        <f t="shared" si="2"/>
        <v>2278071</v>
      </c>
      <c r="F26" s="64">
        <v>0</v>
      </c>
      <c r="G26" s="64">
        <v>3887575</v>
      </c>
      <c r="H26" s="68">
        <f t="shared" si="3"/>
        <v>3887575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8802580</v>
      </c>
      <c r="E28" s="67">
        <f t="shared" si="2"/>
        <v>8802580</v>
      </c>
      <c r="F28" s="64">
        <v>0</v>
      </c>
      <c r="G28" s="64">
        <v>5568233</v>
      </c>
      <c r="H28" s="68">
        <f t="shared" si="3"/>
        <v>5568233</v>
      </c>
    </row>
    <row r="29" spans="1:8">
      <c r="A29" s="63">
        <v>12</v>
      </c>
      <c r="B29" s="66" t="s">
        <v>178</v>
      </c>
      <c r="C29" s="64">
        <v>150464</v>
      </c>
      <c r="D29" s="64">
        <v>81042</v>
      </c>
      <c r="E29" s="67">
        <f t="shared" si="2"/>
        <v>231506</v>
      </c>
      <c r="F29" s="64">
        <v>475291</v>
      </c>
      <c r="G29" s="64">
        <v>81163</v>
      </c>
      <c r="H29" s="68">
        <f t="shared" si="3"/>
        <v>556454</v>
      </c>
    </row>
    <row r="30" spans="1:8">
      <c r="A30" s="63">
        <v>13</v>
      </c>
      <c r="B30" s="75" t="s">
        <v>177</v>
      </c>
      <c r="C30" s="69">
        <f>C24+C25+C26+C27+C28+C29</f>
        <v>3382779</v>
      </c>
      <c r="D30" s="69">
        <f>D24+D25+D26+D27+D28+D29</f>
        <v>12334934</v>
      </c>
      <c r="E30" s="67">
        <f t="shared" si="2"/>
        <v>15717713</v>
      </c>
      <c r="F30" s="69">
        <f>F24+F25+F26+F27+F28+F29</f>
        <v>1807867</v>
      </c>
      <c r="G30" s="69">
        <f>G24+G25+G26+G27+G28+G29</f>
        <v>10280332</v>
      </c>
      <c r="H30" s="68">
        <f t="shared" si="3"/>
        <v>12088199</v>
      </c>
    </row>
    <row r="31" spans="1:8">
      <c r="A31" s="63">
        <v>14</v>
      </c>
      <c r="B31" s="75" t="s">
        <v>176</v>
      </c>
      <c r="C31" s="69">
        <f>C22-C30</f>
        <v>12872093.120000001</v>
      </c>
      <c r="D31" s="69">
        <f>D22-D30</f>
        <v>11124767.84999999</v>
      </c>
      <c r="E31" s="67">
        <f t="shared" si="2"/>
        <v>23996860.969999991</v>
      </c>
      <c r="F31" s="69">
        <f>F22-F30</f>
        <v>9777146.3500000015</v>
      </c>
      <c r="G31" s="69">
        <f>G22-G30</f>
        <v>13654648.5</v>
      </c>
      <c r="H31" s="68">
        <f t="shared" si="3"/>
        <v>23431794.850000001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805777</v>
      </c>
      <c r="D34" s="79">
        <f>D35-D36</f>
        <v>909912</v>
      </c>
      <c r="E34" s="67">
        <f t="shared" ref="E34:E45" si="4">C34+D34</f>
        <v>1715689</v>
      </c>
      <c r="F34" s="79">
        <f>F35-F36</f>
        <v>594568</v>
      </c>
      <c r="G34" s="79">
        <f>G35-G36</f>
        <v>801290</v>
      </c>
      <c r="H34" s="67">
        <f t="shared" ref="H34:H45" si="5">F34+G34</f>
        <v>1395858</v>
      </c>
    </row>
    <row r="35" spans="1:8">
      <c r="A35" s="63">
        <v>15.1</v>
      </c>
      <c r="B35" s="70" t="s">
        <v>173</v>
      </c>
      <c r="C35" s="64">
        <v>1121713</v>
      </c>
      <c r="D35" s="64">
        <v>1732989</v>
      </c>
      <c r="E35" s="67">
        <f t="shared" si="4"/>
        <v>2854702</v>
      </c>
      <c r="F35" s="64">
        <v>839170</v>
      </c>
      <c r="G35" s="64">
        <v>1431261</v>
      </c>
      <c r="H35" s="67">
        <f t="shared" si="5"/>
        <v>2270431</v>
      </c>
    </row>
    <row r="36" spans="1:8">
      <c r="A36" s="63">
        <v>15.2</v>
      </c>
      <c r="B36" s="70" t="s">
        <v>172</v>
      </c>
      <c r="C36" s="64">
        <v>315936</v>
      </c>
      <c r="D36" s="64">
        <v>823077</v>
      </c>
      <c r="E36" s="67">
        <f t="shared" si="4"/>
        <v>1139013</v>
      </c>
      <c r="F36" s="64">
        <v>244602</v>
      </c>
      <c r="G36" s="64">
        <v>629971</v>
      </c>
      <c r="H36" s="67">
        <f t="shared" si="5"/>
        <v>874573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1735664</v>
      </c>
      <c r="D40" s="64"/>
      <c r="E40" s="67">
        <f t="shared" si="4"/>
        <v>1735664</v>
      </c>
      <c r="F40" s="64">
        <v>626230</v>
      </c>
      <c r="G40" s="64"/>
      <c r="H40" s="67">
        <f t="shared" si="5"/>
        <v>626230</v>
      </c>
    </row>
    <row r="41" spans="1:8">
      <c r="A41" s="63">
        <v>20</v>
      </c>
      <c r="B41" s="66" t="s">
        <v>167</v>
      </c>
      <c r="C41" s="64">
        <v>-554966</v>
      </c>
      <c r="D41" s="64"/>
      <c r="E41" s="67">
        <f t="shared" si="4"/>
        <v>-554966</v>
      </c>
      <c r="F41" s="64">
        <v>477221</v>
      </c>
      <c r="G41" s="64"/>
      <c r="H41" s="67">
        <f t="shared" si="5"/>
        <v>477221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9900</v>
      </c>
      <c r="G42" s="64"/>
      <c r="H42" s="67">
        <f t="shared" si="5"/>
        <v>9900</v>
      </c>
    </row>
    <row r="43" spans="1:8">
      <c r="A43" s="63">
        <v>22</v>
      </c>
      <c r="B43" s="66" t="s">
        <v>165</v>
      </c>
      <c r="C43" s="64">
        <v>2101.9299999999998</v>
      </c>
      <c r="D43" s="64">
        <v>316.10000000000002</v>
      </c>
      <c r="E43" s="67">
        <f t="shared" si="4"/>
        <v>2418.0299999999997</v>
      </c>
      <c r="F43" s="64">
        <v>7286.8200000000006</v>
      </c>
      <c r="G43" s="64">
        <v>524.91999999999996</v>
      </c>
      <c r="H43" s="67">
        <f t="shared" si="5"/>
        <v>7811.7400000000007</v>
      </c>
    </row>
    <row r="44" spans="1:8">
      <c r="A44" s="63">
        <v>23</v>
      </c>
      <c r="B44" s="66" t="s">
        <v>164</v>
      </c>
      <c r="C44" s="64">
        <v>108155</v>
      </c>
      <c r="D44" s="64">
        <v>1351</v>
      </c>
      <c r="E44" s="67">
        <f t="shared" si="4"/>
        <v>109506</v>
      </c>
      <c r="F44" s="64">
        <v>172851</v>
      </c>
      <c r="G44" s="64">
        <v>11204</v>
      </c>
      <c r="H44" s="67">
        <f t="shared" si="5"/>
        <v>184055</v>
      </c>
    </row>
    <row r="45" spans="1:8">
      <c r="A45" s="63">
        <v>24</v>
      </c>
      <c r="B45" s="75" t="s">
        <v>281</v>
      </c>
      <c r="C45" s="69">
        <f>C34+C37+C38+C39+C40+C41+C42+C43+C44</f>
        <v>2091190.93</v>
      </c>
      <c r="D45" s="69">
        <f>D34+D37+D38+D39+D40+D41+D42+D43+D44</f>
        <v>911579.1</v>
      </c>
      <c r="E45" s="67">
        <f t="shared" si="4"/>
        <v>3002770.03</v>
      </c>
      <c r="F45" s="69">
        <f>F34+F37+F38+F39+F40+F41+F42+F43+F44</f>
        <v>1888056.82</v>
      </c>
      <c r="G45" s="69">
        <f>G34+G37+G38+G39+G40+G41+G42+G43+G44</f>
        <v>813018.92</v>
      </c>
      <c r="H45" s="67">
        <f t="shared" si="5"/>
        <v>2701075.74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750324</v>
      </c>
      <c r="D47" s="64"/>
      <c r="E47" s="67">
        <f t="shared" ref="E47:E54" si="6">C47+D47</f>
        <v>750324</v>
      </c>
      <c r="F47" s="64">
        <v>676156</v>
      </c>
      <c r="G47" s="64"/>
      <c r="H47" s="68">
        <f t="shared" ref="H47:H54" si="7">F47+G47</f>
        <v>676156</v>
      </c>
    </row>
    <row r="48" spans="1:8">
      <c r="A48" s="63">
        <v>26</v>
      </c>
      <c r="B48" s="66" t="s">
        <v>161</v>
      </c>
      <c r="C48" s="64">
        <v>482715</v>
      </c>
      <c r="D48" s="64">
        <v>53481</v>
      </c>
      <c r="E48" s="67">
        <f t="shared" si="6"/>
        <v>536196</v>
      </c>
      <c r="F48" s="64">
        <v>394422</v>
      </c>
      <c r="G48" s="64">
        <v>46783</v>
      </c>
      <c r="H48" s="68">
        <f t="shared" si="7"/>
        <v>441205</v>
      </c>
    </row>
    <row r="49" spans="1:8">
      <c r="A49" s="63">
        <v>27</v>
      </c>
      <c r="B49" s="66" t="s">
        <v>160</v>
      </c>
      <c r="C49" s="64">
        <v>7933045</v>
      </c>
      <c r="D49" s="64"/>
      <c r="E49" s="67">
        <f t="shared" si="6"/>
        <v>7933045</v>
      </c>
      <c r="F49" s="64">
        <v>7906340</v>
      </c>
      <c r="G49" s="64"/>
      <c r="H49" s="68">
        <f t="shared" si="7"/>
        <v>7906340</v>
      </c>
    </row>
    <row r="50" spans="1:8">
      <c r="A50" s="63">
        <v>28</v>
      </c>
      <c r="B50" s="66" t="s">
        <v>159</v>
      </c>
      <c r="C50" s="64">
        <v>29794</v>
      </c>
      <c r="D50" s="64"/>
      <c r="E50" s="67">
        <f t="shared" si="6"/>
        <v>29794</v>
      </c>
      <c r="F50" s="64">
        <v>29682</v>
      </c>
      <c r="G50" s="64"/>
      <c r="H50" s="68">
        <f t="shared" si="7"/>
        <v>29682</v>
      </c>
    </row>
    <row r="51" spans="1:8">
      <c r="A51" s="63">
        <v>29</v>
      </c>
      <c r="B51" s="66" t="s">
        <v>158</v>
      </c>
      <c r="C51" s="64">
        <v>1692330</v>
      </c>
      <c r="D51" s="64"/>
      <c r="E51" s="67">
        <f t="shared" si="6"/>
        <v>1692330</v>
      </c>
      <c r="F51" s="64">
        <v>1112416</v>
      </c>
      <c r="G51" s="64"/>
      <c r="H51" s="68">
        <f t="shared" si="7"/>
        <v>1112416</v>
      </c>
    </row>
    <row r="52" spans="1:8">
      <c r="A52" s="63">
        <v>30</v>
      </c>
      <c r="B52" s="66" t="s">
        <v>157</v>
      </c>
      <c r="C52" s="64">
        <v>1810151</v>
      </c>
      <c r="D52" s="64">
        <v>1140617</v>
      </c>
      <c r="E52" s="67">
        <f t="shared" si="6"/>
        <v>2950768</v>
      </c>
      <c r="F52" s="64">
        <v>1606113.2100000004</v>
      </c>
      <c r="G52" s="64">
        <v>917606.12999999989</v>
      </c>
      <c r="H52" s="68">
        <f t="shared" si="7"/>
        <v>2523719.3400000003</v>
      </c>
    </row>
    <row r="53" spans="1:8">
      <c r="A53" s="63">
        <v>31</v>
      </c>
      <c r="B53" s="75" t="s">
        <v>282</v>
      </c>
      <c r="C53" s="69">
        <f>C47+C48+C49+C50+C51+C52</f>
        <v>12698359</v>
      </c>
      <c r="D53" s="69">
        <f>D47+D48+D49+D50+D51+D52</f>
        <v>1194098</v>
      </c>
      <c r="E53" s="67">
        <f t="shared" si="6"/>
        <v>13892457</v>
      </c>
      <c r="F53" s="69">
        <f>F47+F48+F49+F50+F51+F52</f>
        <v>11725129.210000001</v>
      </c>
      <c r="G53" s="69">
        <f>G47+G48+G49+G50+G51+G52</f>
        <v>964389.12999999989</v>
      </c>
      <c r="H53" s="67">
        <f t="shared" si="7"/>
        <v>12689518.34</v>
      </c>
    </row>
    <row r="54" spans="1:8">
      <c r="A54" s="63">
        <v>32</v>
      </c>
      <c r="B54" s="75" t="s">
        <v>283</v>
      </c>
      <c r="C54" s="69">
        <f>C45-C53</f>
        <v>-10607168.07</v>
      </c>
      <c r="D54" s="69">
        <f>D45-D53</f>
        <v>-282518.90000000002</v>
      </c>
      <c r="E54" s="67">
        <f t="shared" si="6"/>
        <v>-10889686.970000001</v>
      </c>
      <c r="F54" s="69">
        <f>F45-F53</f>
        <v>-9837072.3900000006</v>
      </c>
      <c r="G54" s="69">
        <f>G45-G53</f>
        <v>-151370.20999999985</v>
      </c>
      <c r="H54" s="67">
        <f t="shared" si="7"/>
        <v>-9988442.5999999996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2264925.0500000007</v>
      </c>
      <c r="D56" s="69">
        <f>D31+D54</f>
        <v>10842248.94999999</v>
      </c>
      <c r="E56" s="67">
        <f>C56+D56</f>
        <v>13107173.999999991</v>
      </c>
      <c r="F56" s="69">
        <f>F31+F54</f>
        <v>-59926.039999999106</v>
      </c>
      <c r="G56" s="69">
        <f>G31+G54</f>
        <v>13503278.290000001</v>
      </c>
      <c r="H56" s="68">
        <f>F56+G56</f>
        <v>13443352.250000002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3667663</v>
      </c>
      <c r="D58" s="64"/>
      <c r="E58" s="67">
        <f>C58+D58</f>
        <v>3667663</v>
      </c>
      <c r="F58" s="64">
        <v>3484701</v>
      </c>
      <c r="G58" s="64"/>
      <c r="H58" s="68">
        <f>F58+G58</f>
        <v>3484701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806540</v>
      </c>
      <c r="D60" s="64"/>
      <c r="E60" s="67">
        <f>C60+D60</f>
        <v>806540</v>
      </c>
      <c r="F60" s="64">
        <v>-1772</v>
      </c>
      <c r="G60" s="64"/>
      <c r="H60" s="68">
        <f>F60+G60</f>
        <v>-1772</v>
      </c>
    </row>
    <row r="61" spans="1:8">
      <c r="A61" s="63">
        <v>37</v>
      </c>
      <c r="B61" s="75" t="s">
        <v>152</v>
      </c>
      <c r="C61" s="69">
        <f>C58+C59+C60</f>
        <v>4474203</v>
      </c>
      <c r="D61" s="69">
        <f>D58+D59+D60</f>
        <v>0</v>
      </c>
      <c r="E61" s="67">
        <f>C61+D61</f>
        <v>4474203</v>
      </c>
      <c r="F61" s="69">
        <f>F58+F59+F60</f>
        <v>3482929</v>
      </c>
      <c r="G61" s="69">
        <f>G58+G59+G60</f>
        <v>0</v>
      </c>
      <c r="H61" s="68">
        <f>F61+G61</f>
        <v>3482929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-2209277.9499999993</v>
      </c>
      <c r="D63" s="69">
        <f>D56-D61</f>
        <v>10842248.94999999</v>
      </c>
      <c r="E63" s="67">
        <f>C63+D63</f>
        <v>8632970.9999999907</v>
      </c>
      <c r="F63" s="69">
        <f>F56-F61</f>
        <v>-3542855.0399999991</v>
      </c>
      <c r="G63" s="69">
        <f>G56-G61</f>
        <v>13503278.290000001</v>
      </c>
      <c r="H63" s="68">
        <f>F63+G63</f>
        <v>9960423.2500000019</v>
      </c>
    </row>
    <row r="64" spans="1:8">
      <c r="A64" s="59">
        <v>39</v>
      </c>
      <c r="B64" s="66" t="s">
        <v>150</v>
      </c>
      <c r="C64" s="82">
        <v>985563</v>
      </c>
      <c r="D64" s="82"/>
      <c r="E64" s="67">
        <f>C64+D64</f>
        <v>985563</v>
      </c>
      <c r="F64" s="82">
        <v>1190866</v>
      </c>
      <c r="G64" s="82"/>
      <c r="H64" s="68">
        <f>F64+G64</f>
        <v>1190866</v>
      </c>
    </row>
    <row r="65" spans="1:8">
      <c r="A65" s="63">
        <v>40</v>
      </c>
      <c r="B65" s="75" t="s">
        <v>149</v>
      </c>
      <c r="C65" s="69">
        <f>C63-C64</f>
        <v>-3194840.9499999993</v>
      </c>
      <c r="D65" s="69">
        <f>D63-D64</f>
        <v>10842248.94999999</v>
      </c>
      <c r="E65" s="67">
        <f>C65+D65</f>
        <v>7647407.9999999907</v>
      </c>
      <c r="F65" s="69">
        <f>F63-F64</f>
        <v>-4733721.0399999991</v>
      </c>
      <c r="G65" s="69">
        <f>G63-G64</f>
        <v>13503278.290000001</v>
      </c>
      <c r="H65" s="68">
        <f>F65+G65</f>
        <v>8769557.2500000019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-3194840.9499999993</v>
      </c>
      <c r="D67" s="85">
        <f>D65+D66</f>
        <v>10842248.94999999</v>
      </c>
      <c r="E67" s="86">
        <f>C67+D67</f>
        <v>7647407.9999999907</v>
      </c>
      <c r="F67" s="85">
        <f>F65+F66</f>
        <v>-4733721.0399999991</v>
      </c>
      <c r="G67" s="85">
        <f>G65+G66</f>
        <v>13503278.290000001</v>
      </c>
      <c r="H67" s="87">
        <f>F67+G67</f>
        <v>8769557.2500000019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7" zoomScaleNormal="100" workbookViewId="0">
      <selection activeCell="C17" sqref="C1:H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5348645</v>
      </c>
      <c r="D8" s="40">
        <v>1797800</v>
      </c>
      <c r="E8" s="250">
        <f t="shared" ref="E8:E53" si="1">C8+D8</f>
        <v>7146445</v>
      </c>
      <c r="F8" s="40">
        <v>7856540</v>
      </c>
      <c r="G8" s="40">
        <v>1336599</v>
      </c>
      <c r="H8" s="41">
        <f t="shared" si="0"/>
        <v>9193139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18775858</v>
      </c>
      <c r="D10" s="40">
        <v>13641680</v>
      </c>
      <c r="E10" s="250">
        <f t="shared" si="1"/>
        <v>32417538</v>
      </c>
      <c r="F10" s="40">
        <v>7064738</v>
      </c>
      <c r="G10" s="40">
        <v>18253110</v>
      </c>
      <c r="H10" s="41">
        <f t="shared" si="0"/>
        <v>25317848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5675558</v>
      </c>
      <c r="D17" s="40">
        <v>269401050</v>
      </c>
      <c r="E17" s="250">
        <f t="shared" si="1"/>
        <v>275076608</v>
      </c>
      <c r="F17" s="40">
        <v>6388185</v>
      </c>
      <c r="G17" s="40">
        <v>258428137</v>
      </c>
      <c r="H17" s="41">
        <f t="shared" si="0"/>
        <v>264816322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762534</v>
      </c>
      <c r="D20" s="40">
        <v>4078838</v>
      </c>
      <c r="E20" s="250">
        <f t="shared" si="1"/>
        <v>4841372</v>
      </c>
      <c r="F20" s="40">
        <v>2571317</v>
      </c>
      <c r="G20" s="40">
        <v>2397757</v>
      </c>
      <c r="H20" s="41">
        <f t="shared" si="0"/>
        <v>4969074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27039252</v>
      </c>
      <c r="D23" s="40">
        <v>215332981</v>
      </c>
      <c r="E23" s="250">
        <f t="shared" si="1"/>
        <v>242372233</v>
      </c>
      <c r="F23" s="40">
        <v>31199649</v>
      </c>
      <c r="G23" s="40">
        <v>191607831</v>
      </c>
      <c r="H23" s="41">
        <f t="shared" si="0"/>
        <v>222807480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293291976</v>
      </c>
      <c r="E24" s="250">
        <f t="shared" si="1"/>
        <v>293743935</v>
      </c>
      <c r="F24" s="40">
        <v>2216289</v>
      </c>
      <c r="G24" s="40">
        <v>263308410</v>
      </c>
      <c r="H24" s="41">
        <f t="shared" si="0"/>
        <v>265524699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582057</v>
      </c>
      <c r="E25" s="250">
        <f t="shared" si="1"/>
        <v>582057</v>
      </c>
      <c r="F25" s="40">
        <v>0</v>
      </c>
      <c r="G25" s="40">
        <v>620275</v>
      </c>
      <c r="H25" s="41">
        <f t="shared" si="0"/>
        <v>620275</v>
      </c>
    </row>
    <row r="26" spans="1:8" s="20" customFormat="1">
      <c r="A26" s="248" t="s">
        <v>19</v>
      </c>
      <c r="B26" s="253" t="s">
        <v>79</v>
      </c>
      <c r="C26" s="40">
        <v>3371122</v>
      </c>
      <c r="D26" s="40">
        <v>118492055</v>
      </c>
      <c r="E26" s="250">
        <f t="shared" si="1"/>
        <v>121863177</v>
      </c>
      <c r="F26" s="40">
        <v>5339344</v>
      </c>
      <c r="G26" s="40">
        <v>103376715</v>
      </c>
      <c r="H26" s="41">
        <f t="shared" si="0"/>
        <v>108716059</v>
      </c>
    </row>
    <row r="27" spans="1:8" s="20" customFormat="1">
      <c r="A27" s="248" t="s">
        <v>20</v>
      </c>
      <c r="B27" s="253" t="s">
        <v>80</v>
      </c>
      <c r="C27" s="40">
        <v>33784</v>
      </c>
      <c r="D27" s="40">
        <v>55013349</v>
      </c>
      <c r="E27" s="250">
        <f t="shared" si="1"/>
        <v>55047133</v>
      </c>
      <c r="F27" s="40">
        <v>29046</v>
      </c>
      <c r="G27" s="40">
        <v>575397</v>
      </c>
      <c r="H27" s="41">
        <f t="shared" si="0"/>
        <v>604443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10390661</v>
      </c>
      <c r="E28" s="250">
        <f t="shared" si="1"/>
        <v>11909318</v>
      </c>
      <c r="F28" s="40">
        <v>2156003</v>
      </c>
      <c r="G28" s="40">
        <v>10829459</v>
      </c>
      <c r="H28" s="41">
        <f t="shared" si="0"/>
        <v>12985462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22215780</v>
      </c>
      <c r="H29" s="41">
        <f t="shared" si="0"/>
        <v>22215780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17720659</v>
      </c>
      <c r="E33" s="250">
        <f t="shared" si="1"/>
        <v>17720659</v>
      </c>
      <c r="F33" s="40"/>
      <c r="G33" s="40"/>
      <c r="H33" s="41">
        <f t="shared" si="0"/>
        <v>0</v>
      </c>
    </row>
    <row r="34" spans="1:8" s="20" customFormat="1">
      <c r="A34" s="248">
        <v>6.2</v>
      </c>
      <c r="B34" s="306" t="s">
        <v>323</v>
      </c>
      <c r="C34" s="40"/>
      <c r="D34" s="40">
        <v>17206200</v>
      </c>
      <c r="E34" s="250">
        <f t="shared" si="1"/>
        <v>17206200</v>
      </c>
      <c r="F34" s="40"/>
      <c r="G34" s="40"/>
      <c r="H34" s="41">
        <f t="shared" si="0"/>
        <v>0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11426</v>
      </c>
      <c r="G41" s="40">
        <v>0</v>
      </c>
      <c r="H41" s="41">
        <f t="shared" si="0"/>
        <v>11426</v>
      </c>
    </row>
    <row r="42" spans="1:8" s="20" customFormat="1" ht="25.5">
      <c r="A42" s="248">
        <v>7.2</v>
      </c>
      <c r="B42" s="251" t="s">
        <v>330</v>
      </c>
      <c r="C42" s="40">
        <v>181931.77000000008</v>
      </c>
      <c r="D42" s="40">
        <v>1145761.78</v>
      </c>
      <c r="E42" s="250">
        <f t="shared" si="1"/>
        <v>1327693.55</v>
      </c>
      <c r="F42" s="40">
        <v>138904</v>
      </c>
      <c r="G42" s="40">
        <v>1434903</v>
      </c>
      <c r="H42" s="41">
        <f t="shared" si="0"/>
        <v>1573807</v>
      </c>
    </row>
    <row r="43" spans="1:8" s="20" customFormat="1" ht="25.5">
      <c r="A43" s="248">
        <v>7.3</v>
      </c>
      <c r="B43" s="251" t="s">
        <v>333</v>
      </c>
      <c r="C43" s="40">
        <v>19179</v>
      </c>
      <c r="D43" s="40">
        <v>74000</v>
      </c>
      <c r="E43" s="250">
        <f t="shared" si="1"/>
        <v>93179</v>
      </c>
      <c r="F43" s="40">
        <v>21051</v>
      </c>
      <c r="G43" s="40">
        <v>69069</v>
      </c>
      <c r="H43" s="41">
        <f t="shared" si="0"/>
        <v>90120</v>
      </c>
    </row>
    <row r="44" spans="1:8" s="20" customFormat="1" ht="25.5">
      <c r="A44" s="248">
        <v>7.4</v>
      </c>
      <c r="B44" s="251" t="s">
        <v>334</v>
      </c>
      <c r="C44" s="40">
        <v>235742</v>
      </c>
      <c r="D44" s="40">
        <v>1784656</v>
      </c>
      <c r="E44" s="250">
        <f t="shared" si="1"/>
        <v>2020398</v>
      </c>
      <c r="F44" s="40">
        <v>155087</v>
      </c>
      <c r="G44" s="40">
        <v>1764774</v>
      </c>
      <c r="H44" s="41">
        <f t="shared" si="0"/>
        <v>1919861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43830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514</v>
      </c>
      <c r="D5" s="414" t="s">
        <v>511</v>
      </c>
    </row>
    <row r="6" spans="1:8" ht="15" customHeight="1">
      <c r="A6" s="90">
        <v>1</v>
      </c>
      <c r="B6" s="404" t="s">
        <v>309</v>
      </c>
      <c r="C6" s="406">
        <f>C7+C9+C10</f>
        <v>481784667.28399992</v>
      </c>
      <c r="D6" s="407">
        <f>D7+D9+D10</f>
        <v>486529028.01799995</v>
      </c>
    </row>
    <row r="7" spans="1:8" ht="15" customHeight="1">
      <c r="A7" s="90">
        <v>1.1000000000000001</v>
      </c>
      <c r="B7" s="404" t="s">
        <v>204</v>
      </c>
      <c r="C7" s="408">
        <v>471763509.7019999</v>
      </c>
      <c r="D7" s="409">
        <v>471831367.30799997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9666744.4020000007</v>
      </c>
      <c r="D9" s="409">
        <v>14578318.710000001</v>
      </c>
    </row>
    <row r="10" spans="1:8" ht="15" customHeight="1">
      <c r="A10" s="90">
        <v>1.3</v>
      </c>
      <c r="B10" s="404" t="s">
        <v>29</v>
      </c>
      <c r="C10" s="410">
        <v>354413.18</v>
      </c>
      <c r="D10" s="409">
        <v>119342</v>
      </c>
    </row>
    <row r="11" spans="1:8" ht="15" customHeight="1">
      <c r="A11" s="90">
        <v>2</v>
      </c>
      <c r="B11" s="404" t="s">
        <v>306</v>
      </c>
      <c r="C11" s="408">
        <v>794475.60521839664</v>
      </c>
      <c r="D11" s="409">
        <v>699946.29202256794</v>
      </c>
    </row>
    <row r="12" spans="1:8" ht="15" customHeight="1">
      <c r="A12" s="90">
        <v>3</v>
      </c>
      <c r="B12" s="404" t="s">
        <v>307</v>
      </c>
      <c r="C12" s="410">
        <v>49679861.618749999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532259004.50796831</v>
      </c>
      <c r="D13" s="412">
        <f>D6+D11+D12</f>
        <v>533632199.67877251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33" sqref="C33:C3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496</v>
      </c>
      <c r="C6" s="104"/>
    </row>
    <row r="7" spans="1:8">
      <c r="A7" s="102">
        <v>2</v>
      </c>
      <c r="B7" s="103" t="s">
        <v>512</v>
      </c>
      <c r="C7" s="104"/>
    </row>
    <row r="8" spans="1:8">
      <c r="A8" s="102">
        <v>3</v>
      </c>
      <c r="B8" s="103" t="s">
        <v>507</v>
      </c>
      <c r="C8" s="104"/>
    </row>
    <row r="9" spans="1:8">
      <c r="A9" s="102">
        <v>4</v>
      </c>
      <c r="B9" s="103" t="s">
        <v>497</v>
      </c>
      <c r="C9" s="104"/>
    </row>
    <row r="10" spans="1:8">
      <c r="A10" s="102">
        <v>5</v>
      </c>
      <c r="B10" s="103" t="s">
        <v>498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499</v>
      </c>
      <c r="C18" s="106"/>
    </row>
    <row r="19" spans="1:3">
      <c r="A19" s="102">
        <v>2</v>
      </c>
      <c r="B19" s="103" t="s">
        <v>500</v>
      </c>
      <c r="C19" s="106"/>
    </row>
    <row r="20" spans="1:3">
      <c r="A20" s="102">
        <v>3</v>
      </c>
      <c r="B20" s="103" t="s">
        <v>501</v>
      </c>
      <c r="C20" s="106"/>
    </row>
    <row r="21" spans="1:3">
      <c r="A21" s="102">
        <v>4</v>
      </c>
      <c r="B21" s="103" t="s">
        <v>502</v>
      </c>
      <c r="C21" s="106"/>
    </row>
    <row r="22" spans="1:3">
      <c r="A22" s="102">
        <v>5</v>
      </c>
      <c r="B22" s="103" t="s">
        <v>503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504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505</v>
      </c>
      <c r="C33" s="500">
        <v>0.32259257945332248</v>
      </c>
    </row>
    <row r="34" spans="1:3" ht="15" thickBot="1">
      <c r="A34" s="108">
        <v>2</v>
      </c>
      <c r="B34" s="109" t="s">
        <v>506</v>
      </c>
      <c r="C34" s="501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43830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7001168</v>
      </c>
      <c r="D8" s="382"/>
      <c r="E8" s="383">
        <v>7001168</v>
      </c>
      <c r="F8" s="20"/>
    </row>
    <row r="9" spans="1:7">
      <c r="A9" s="342">
        <v>2</v>
      </c>
      <c r="B9" s="381" t="s">
        <v>37</v>
      </c>
      <c r="C9" s="382">
        <v>38774332</v>
      </c>
      <c r="D9" s="382"/>
      <c r="E9" s="383">
        <v>38774332</v>
      </c>
      <c r="F9" s="20"/>
    </row>
    <row r="10" spans="1:7">
      <c r="A10" s="342">
        <v>3</v>
      </c>
      <c r="B10" s="381" t="s">
        <v>38</v>
      </c>
      <c r="C10" s="382">
        <v>23363443</v>
      </c>
      <c r="D10" s="382"/>
      <c r="E10" s="383">
        <v>23363443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13633029</v>
      </c>
      <c r="D12" s="382"/>
      <c r="E12" s="383">
        <v>13633029</v>
      </c>
      <c r="F12" s="20"/>
    </row>
    <row r="13" spans="1:7">
      <c r="A13" s="342">
        <v>6.1</v>
      </c>
      <c r="B13" s="384" t="s">
        <v>41</v>
      </c>
      <c r="C13" s="385">
        <v>425998929</v>
      </c>
      <c r="D13" s="382"/>
      <c r="E13" s="383">
        <v>425998929</v>
      </c>
      <c r="F13" s="20"/>
    </row>
    <row r="14" spans="1:7">
      <c r="A14" s="342">
        <v>6.2</v>
      </c>
      <c r="B14" s="386" t="s">
        <v>42</v>
      </c>
      <c r="C14" s="385">
        <v>-22655158</v>
      </c>
      <c r="D14" s="382"/>
      <c r="E14" s="383">
        <v>-22655158</v>
      </c>
      <c r="F14" s="20"/>
    </row>
    <row r="15" spans="1:7">
      <c r="A15" s="342">
        <v>6</v>
      </c>
      <c r="B15" s="381" t="s">
        <v>43</v>
      </c>
      <c r="C15" s="382">
        <v>403343771</v>
      </c>
      <c r="D15" s="382"/>
      <c r="E15" s="383">
        <v>403343771</v>
      </c>
      <c r="F15" s="20"/>
    </row>
    <row r="16" spans="1:7">
      <c r="A16" s="342">
        <v>7</v>
      </c>
      <c r="B16" s="381" t="s">
        <v>44</v>
      </c>
      <c r="C16" s="382">
        <v>2452738</v>
      </c>
      <c r="D16" s="382"/>
      <c r="E16" s="383">
        <v>2452738</v>
      </c>
      <c r="F16" s="20"/>
    </row>
    <row r="17" spans="1:7">
      <c r="A17" s="342">
        <v>8</v>
      </c>
      <c r="B17" s="381" t="s">
        <v>206</v>
      </c>
      <c r="C17" s="382">
        <v>477491</v>
      </c>
      <c r="D17" s="382"/>
      <c r="E17" s="383">
        <v>477491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19200419</v>
      </c>
      <c r="D19" s="382">
        <v>3571037</v>
      </c>
      <c r="E19" s="383">
        <v>15629382</v>
      </c>
      <c r="F19" s="20"/>
      <c r="G19" s="118"/>
    </row>
    <row r="20" spans="1:7">
      <c r="A20" s="342">
        <v>11</v>
      </c>
      <c r="B20" s="381" t="s">
        <v>47</v>
      </c>
      <c r="C20" s="382">
        <v>4995126.9249999523</v>
      </c>
      <c r="D20" s="382"/>
      <c r="E20" s="383">
        <v>4995126.9249999523</v>
      </c>
      <c r="F20" s="20"/>
    </row>
    <row r="21" spans="1:7" ht="26.25" thickBot="1">
      <c r="A21" s="212"/>
      <c r="B21" s="344" t="s">
        <v>365</v>
      </c>
      <c r="C21" s="271">
        <f>SUM(C8:C12, C15:C20)</f>
        <v>513295517.92499995</v>
      </c>
      <c r="D21" s="271">
        <f>SUM(D8:D12, D15:D20)</f>
        <v>3571037</v>
      </c>
      <c r="E21" s="387">
        <f>SUM(E8:E12, E15:E20)</f>
        <v>509724480.92499995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" sqref="C1:C104857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43830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509724480.92499995</v>
      </c>
    </row>
    <row r="6" spans="1:6" s="278" customFormat="1">
      <c r="A6" s="120">
        <v>2.1</v>
      </c>
      <c r="B6" s="273" t="s">
        <v>343</v>
      </c>
      <c r="C6" s="200">
        <v>39391920.960000001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549116401.88499999</v>
      </c>
    </row>
    <row r="9" spans="1:6" s="278" customFormat="1">
      <c r="A9" s="120">
        <v>4</v>
      </c>
      <c r="B9" s="122" t="s">
        <v>89</v>
      </c>
      <c r="C9" s="200">
        <v>7240933.5300000003</v>
      </c>
    </row>
    <row r="10" spans="1:6" s="96" customFormat="1" outlineLevel="1">
      <c r="A10" s="90">
        <v>5.0999999999999996</v>
      </c>
      <c r="B10" s="91" t="s">
        <v>346</v>
      </c>
      <c r="C10" s="279">
        <v>-29161275.671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527196059.74399996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qK9h8bflqzrzW/78VgLzfWpjX0WPu/OAFkt0jj6UcUQ=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YA13zPyRX9nHjhzMDlnW/PVSVPbSOqcBAsBDRE5HM0A=</DigestValue>
    </Reference>
  </SignedInfo>
  <SignatureValue>td5Kde0u1+cXtGiOsTl1hzUBj9ylGp0E+6sNa88JsorFapVkDNkWgEnQLSGk6uoub0Gnd2J9RrAO
3p/vKPo+y+asjTOyvv6IlDWDYkD0jmq/Ruwyc0WPCo+tsTG4+l1VE+Kc+IsgLIBuSV8PYb3V8yiG
pWZjeGM6cxFAZg2PnPa5IYK2kQrwkCdaOp72RHqhUHHrCNW9qpjV/dCbCaJTSaaY3XborA3Us7vb
FkUwDePye58WmPfLL3/aDC1b5rB8FR0CyotFpC2a9IvoPqRyDWEVWTNKrnEYGVNkhLPU+GN32ckG
+OGEhJ+5C4iMzYB3RIgkcsUjspz7OE8g7balYA==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+vA1LgGSsi4pPzYztl1eeYFN88XuNMJbCvYmjTbYWr8=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AS47UQWVRZLWU9BUARVT13fXVfi5kV6IYBKCLGF5W6g=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L4eXQef9SwGwzTOPY2Q4wvblGDLongSV7/CqbldEyCQ=</DigestValue>
      </Reference>
      <Reference URI="/xl/worksheets/sheet10.xml?ContentType=application/vnd.openxmlformats-officedocument.spreadsheetml.worksheet+xml">
        <DigestMethod Algorithm="http://www.w3.org/2001/04/xmlenc#sha256"/>
        <DigestValue>+PGxEQVxGGwCx3fweBQ1RNbO3WWrxnSBLz/uxVOIvBc=</DigestValue>
      </Reference>
      <Reference URI="/xl/worksheets/sheet11.xml?ContentType=application/vnd.openxmlformats-officedocument.spreadsheetml.worksheet+xml">
        <DigestMethod Algorithm="http://www.w3.org/2001/04/xmlenc#sha256"/>
        <DigestValue>kWJN0XhHYNcnu7PDafFa5dmSv0+DnwT2PNyuiAQOcTE=</DigestValue>
      </Reference>
      <Reference URI="/xl/worksheets/sheet12.xml?ContentType=application/vnd.openxmlformats-officedocument.spreadsheetml.worksheet+xml">
        <DigestMethod Algorithm="http://www.w3.org/2001/04/xmlenc#sha256"/>
        <DigestValue>wvn0Uve70goOfekzIAz0LOSSESEKMLW8Guwl6+k0gEw=</DigestValue>
      </Reference>
      <Reference URI="/xl/worksheets/sheet13.xml?ContentType=application/vnd.openxmlformats-officedocument.spreadsheetml.worksheet+xml">
        <DigestMethod Algorithm="http://www.w3.org/2001/04/xmlenc#sha256"/>
        <DigestValue>sQ2RYPCNhuf7jsSMGfgMxUbvdgMYmdSLIveUoztteyU=</DigestValue>
      </Reference>
      <Reference URI="/xl/worksheets/sheet14.xml?ContentType=application/vnd.openxmlformats-officedocument.spreadsheetml.worksheet+xml">
        <DigestMethod Algorithm="http://www.w3.org/2001/04/xmlenc#sha256"/>
        <DigestValue>s0i+gSyC+zlsJK/n7wvY4tkH0PR4t8s96JqGlmknP+Q=</DigestValue>
      </Reference>
      <Reference URI="/xl/worksheets/sheet15.xml?ContentType=application/vnd.openxmlformats-officedocument.spreadsheetml.worksheet+xml">
        <DigestMethod Algorithm="http://www.w3.org/2001/04/xmlenc#sha256"/>
        <DigestValue>xaPbTVsMkpGfLMrZY0c10FSu2igr/zrL+aMG89OaRZE=</DigestValue>
      </Reference>
      <Reference URI="/xl/worksheets/sheet16.xml?ContentType=application/vnd.openxmlformats-officedocument.spreadsheetml.worksheet+xml">
        <DigestMethod Algorithm="http://www.w3.org/2001/04/xmlenc#sha256"/>
        <DigestValue>t3h+E6LiWAV559btsi25P62XKlUXIGALA70Hr930jEE=</DigestValue>
      </Reference>
      <Reference URI="/xl/worksheets/sheet17.xml?ContentType=application/vnd.openxmlformats-officedocument.spreadsheetml.worksheet+xml">
        <DigestMethod Algorithm="http://www.w3.org/2001/04/xmlenc#sha256"/>
        <DigestValue>wxBXS78Lm6RJx6Gs7nW+yLwdHkLLnSn6qyPzi2npks0=</DigestValue>
      </Reference>
      <Reference URI="/xl/worksheets/sheet18.xml?ContentType=application/vnd.openxmlformats-officedocument.spreadsheetml.worksheet+xml">
        <DigestMethod Algorithm="http://www.w3.org/2001/04/xmlenc#sha256"/>
        <DigestValue>WxAhrj66wBy7M+I9Ek2uibBWtPP92OPUOJyCCBhAjO0=</DigestValue>
      </Reference>
      <Reference URI="/xl/worksheets/sheet2.xml?ContentType=application/vnd.openxmlformats-officedocument.spreadsheetml.worksheet+xml">
        <DigestMethod Algorithm="http://www.w3.org/2001/04/xmlenc#sha256"/>
        <DigestValue>RXJjE08STsum6TAc4Zrh1kTL9PXTX4JvltujiMwjb9E=</DigestValue>
      </Reference>
      <Reference URI="/xl/worksheets/sheet3.xml?ContentType=application/vnd.openxmlformats-officedocument.spreadsheetml.worksheet+xml">
        <DigestMethod Algorithm="http://www.w3.org/2001/04/xmlenc#sha256"/>
        <DigestValue>0WnE9j6yNPv6LIYORTEF8ybhO23WvvcutmePDk/xGVA=</DigestValue>
      </Reference>
      <Reference URI="/xl/worksheets/sheet4.xml?ContentType=application/vnd.openxmlformats-officedocument.spreadsheetml.worksheet+xml">
        <DigestMethod Algorithm="http://www.w3.org/2001/04/xmlenc#sha256"/>
        <DigestValue>Jnwe131Bu4+yEWke7QA/N81FJsjyOj5Efjsiy9QE524=</DigestValue>
      </Reference>
      <Reference URI="/xl/worksheets/sheet5.xml?ContentType=application/vnd.openxmlformats-officedocument.spreadsheetml.worksheet+xml">
        <DigestMethod Algorithm="http://www.w3.org/2001/04/xmlenc#sha256"/>
        <DigestValue>E4gvYiqMGJHjAs5MpnY8Db+5Ff2XehaaGejImW6fXFc=</DigestValue>
      </Reference>
      <Reference URI="/xl/worksheets/sheet6.xml?ContentType=application/vnd.openxmlformats-officedocument.spreadsheetml.worksheet+xml">
        <DigestMethod Algorithm="http://www.w3.org/2001/04/xmlenc#sha256"/>
        <DigestValue>9FZyZGzXGE4tN5RF92htouz6417oeWzfYosizsTvWpM=</DigestValue>
      </Reference>
      <Reference URI="/xl/worksheets/sheet7.xml?ContentType=application/vnd.openxmlformats-officedocument.spreadsheetml.worksheet+xml">
        <DigestMethod Algorithm="http://www.w3.org/2001/04/xmlenc#sha256"/>
        <DigestValue>1BB9E2mq+9QpR0e9F7F+iBQZcYIc4smxjXHBYYCUoKU=</DigestValue>
      </Reference>
      <Reference URI="/xl/worksheets/sheet8.xml?ContentType=application/vnd.openxmlformats-officedocument.spreadsheetml.worksheet+xml">
        <DigestMethod Algorithm="http://www.w3.org/2001/04/xmlenc#sha256"/>
        <DigestValue>dKi7XnKKzOfNEWcv8kew/ABVzEbKQD3tPj1xtQlnOFI=</DigestValue>
      </Reference>
      <Reference URI="/xl/worksheets/sheet9.xml?ContentType=application/vnd.openxmlformats-officedocument.spreadsheetml.worksheet+xml">
        <DigestMethod Algorithm="http://www.w3.org/2001/04/xmlenc#sha256"/>
        <DigestValue>koiD5Wd+bSMmpS26Gd87J9Q/++oY2llRtVIaVCKspKw=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2020-01-30T13:21:57Z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2020-01-30T13:21:57Z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KRKFt7FUuDujoXU51VGxoWuQlapU4Em6tV3rGXILpMk=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EylJ65iiXf4uVtV1BDbIEBXkSCDBF+lMBi5tq/mM/zc=</DigestValue>
    </Reference>
  </SignedInfo>
  <SignatureValue>PgJDALJMvgI1JdqEAWGoih8LGo0w9KGKYuuT2WcxcfJ59hkND7wWS75Y89cqz0Oq7OIp3z8vCCvj
ggaEVFrJ6AdKn7qy3tAL9oxpIQ2UNDxGYx+ZPWYU8pGDAnonJM8P2zNo7w4WiIXklwuSuhfRdNXD
kE/vC1dMRG/lctdgkz8F9OGamSt4vxk1GBtsu7noPu38q+C/jOq3UpmKv+TC8OyH12nmEc8wcSO7
rB4jas5exLQUk1Dxf7d0CcMITmAZYDpxHA/XNirGOhGcv3T3SdrMY+yEoJ7zvyZaW3y4NtqDraL/
YfFXMu9QV9/936I2nrcrefWxW8V8/Jxtj1t8TQ==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+vA1LgGSsi4pPzYztl1eeYFN88XuNMJbCvYmjTbYWr8=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AS47UQWVRZLWU9BUARVT13fXVfi5kV6IYBKCLGF5W6g=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L4eXQef9SwGwzTOPY2Q4wvblGDLongSV7/CqbldEyCQ=</DigestValue>
      </Reference>
      <Reference URI="/xl/worksheets/sheet10.xml?ContentType=application/vnd.openxmlformats-officedocument.spreadsheetml.worksheet+xml">
        <DigestMethod Algorithm="http://www.w3.org/2001/04/xmlenc#sha256"/>
        <DigestValue>+PGxEQVxGGwCx3fweBQ1RNbO3WWrxnSBLz/uxVOIvBc=</DigestValue>
      </Reference>
      <Reference URI="/xl/worksheets/sheet11.xml?ContentType=application/vnd.openxmlformats-officedocument.spreadsheetml.worksheet+xml">
        <DigestMethod Algorithm="http://www.w3.org/2001/04/xmlenc#sha256"/>
        <DigestValue>kWJN0XhHYNcnu7PDafFa5dmSv0+DnwT2PNyuiAQOcTE=</DigestValue>
      </Reference>
      <Reference URI="/xl/worksheets/sheet12.xml?ContentType=application/vnd.openxmlformats-officedocument.spreadsheetml.worksheet+xml">
        <DigestMethod Algorithm="http://www.w3.org/2001/04/xmlenc#sha256"/>
        <DigestValue>wvn0Uve70goOfekzIAz0LOSSESEKMLW8Guwl6+k0gEw=</DigestValue>
      </Reference>
      <Reference URI="/xl/worksheets/sheet13.xml?ContentType=application/vnd.openxmlformats-officedocument.spreadsheetml.worksheet+xml">
        <DigestMethod Algorithm="http://www.w3.org/2001/04/xmlenc#sha256"/>
        <DigestValue>sQ2RYPCNhuf7jsSMGfgMxUbvdgMYmdSLIveUoztteyU=</DigestValue>
      </Reference>
      <Reference URI="/xl/worksheets/sheet14.xml?ContentType=application/vnd.openxmlformats-officedocument.spreadsheetml.worksheet+xml">
        <DigestMethod Algorithm="http://www.w3.org/2001/04/xmlenc#sha256"/>
        <DigestValue>s0i+gSyC+zlsJK/n7wvY4tkH0PR4t8s96JqGlmknP+Q=</DigestValue>
      </Reference>
      <Reference URI="/xl/worksheets/sheet15.xml?ContentType=application/vnd.openxmlformats-officedocument.spreadsheetml.worksheet+xml">
        <DigestMethod Algorithm="http://www.w3.org/2001/04/xmlenc#sha256"/>
        <DigestValue>xaPbTVsMkpGfLMrZY0c10FSu2igr/zrL+aMG89OaRZE=</DigestValue>
      </Reference>
      <Reference URI="/xl/worksheets/sheet16.xml?ContentType=application/vnd.openxmlformats-officedocument.spreadsheetml.worksheet+xml">
        <DigestMethod Algorithm="http://www.w3.org/2001/04/xmlenc#sha256"/>
        <DigestValue>t3h+E6LiWAV559btsi25P62XKlUXIGALA70Hr930jEE=</DigestValue>
      </Reference>
      <Reference URI="/xl/worksheets/sheet17.xml?ContentType=application/vnd.openxmlformats-officedocument.spreadsheetml.worksheet+xml">
        <DigestMethod Algorithm="http://www.w3.org/2001/04/xmlenc#sha256"/>
        <DigestValue>wxBXS78Lm6RJx6Gs7nW+yLwdHkLLnSn6qyPzi2npks0=</DigestValue>
      </Reference>
      <Reference URI="/xl/worksheets/sheet18.xml?ContentType=application/vnd.openxmlformats-officedocument.spreadsheetml.worksheet+xml">
        <DigestMethod Algorithm="http://www.w3.org/2001/04/xmlenc#sha256"/>
        <DigestValue>WxAhrj66wBy7M+I9Ek2uibBWtPP92OPUOJyCCBhAjO0=</DigestValue>
      </Reference>
      <Reference URI="/xl/worksheets/sheet2.xml?ContentType=application/vnd.openxmlformats-officedocument.spreadsheetml.worksheet+xml">
        <DigestMethod Algorithm="http://www.w3.org/2001/04/xmlenc#sha256"/>
        <DigestValue>RXJjE08STsum6TAc4Zrh1kTL9PXTX4JvltujiMwjb9E=</DigestValue>
      </Reference>
      <Reference URI="/xl/worksheets/sheet3.xml?ContentType=application/vnd.openxmlformats-officedocument.spreadsheetml.worksheet+xml">
        <DigestMethod Algorithm="http://www.w3.org/2001/04/xmlenc#sha256"/>
        <DigestValue>0WnE9j6yNPv6LIYORTEF8ybhO23WvvcutmePDk/xGVA=</DigestValue>
      </Reference>
      <Reference URI="/xl/worksheets/sheet4.xml?ContentType=application/vnd.openxmlformats-officedocument.spreadsheetml.worksheet+xml">
        <DigestMethod Algorithm="http://www.w3.org/2001/04/xmlenc#sha256"/>
        <DigestValue>Jnwe131Bu4+yEWke7QA/N81FJsjyOj5Efjsiy9QE524=</DigestValue>
      </Reference>
      <Reference URI="/xl/worksheets/sheet5.xml?ContentType=application/vnd.openxmlformats-officedocument.spreadsheetml.worksheet+xml">
        <DigestMethod Algorithm="http://www.w3.org/2001/04/xmlenc#sha256"/>
        <DigestValue>E4gvYiqMGJHjAs5MpnY8Db+5Ff2XehaaGejImW6fXFc=</DigestValue>
      </Reference>
      <Reference URI="/xl/worksheets/sheet6.xml?ContentType=application/vnd.openxmlformats-officedocument.spreadsheetml.worksheet+xml">
        <DigestMethod Algorithm="http://www.w3.org/2001/04/xmlenc#sha256"/>
        <DigestValue>9FZyZGzXGE4tN5RF92htouz6417oeWzfYosizsTvWpM=</DigestValue>
      </Reference>
      <Reference URI="/xl/worksheets/sheet7.xml?ContentType=application/vnd.openxmlformats-officedocument.spreadsheetml.worksheet+xml">
        <DigestMethod Algorithm="http://www.w3.org/2001/04/xmlenc#sha256"/>
        <DigestValue>1BB9E2mq+9QpR0e9F7F+iBQZcYIc4smxjXHBYYCUoKU=</DigestValue>
      </Reference>
      <Reference URI="/xl/worksheets/sheet8.xml?ContentType=application/vnd.openxmlformats-officedocument.spreadsheetml.worksheet+xml">
        <DigestMethod Algorithm="http://www.w3.org/2001/04/xmlenc#sha256"/>
        <DigestValue>dKi7XnKKzOfNEWcv8kew/ABVzEbKQD3tPj1xtQlnOFI=</DigestValue>
      </Reference>
      <Reference URI="/xl/worksheets/sheet9.xml?ContentType=application/vnd.openxmlformats-officedocument.spreadsheetml.worksheet+xml">
        <DigestMethod Algorithm="http://www.w3.org/2001/04/xmlenc#sha256"/>
        <DigestValue>koiD5Wd+bSMmpS26Gd87J9Q/++oY2llRtVIaVCKspKw=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2020-01-30T13:31:14Z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2020-01-30T13:31:14Z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2022-07-25T06:05:17Z</dcterms:modified>
</cp:coreProperties>
</file>